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- INFRAESTRUTURA\BARREIRA\"/>
    </mc:Choice>
  </mc:AlternateContent>
  <xr:revisionPtr revIDLastSave="0" documentId="13_ncr:1_{DFB9E4D6-67D5-4EDB-86BB-4996E13D7C50}" xr6:coauthVersionLast="47" xr6:coauthVersionMax="47" xr10:uidLastSave="{00000000-0000-0000-0000-000000000000}"/>
  <bookViews>
    <workbookView xWindow="-28920" yWindow="-120" windowWidth="29040" windowHeight="15720" tabRatio="921" firstSheet="18" activeTab="39" xr2:uid="{00000000-000D-0000-FFFF-FFFF00000000}"/>
  </bookViews>
  <sheets>
    <sheet name="Orçamento" sheetId="1" r:id="rId1"/>
    <sheet name="13.6" sheetId="2" r:id="rId2"/>
    <sheet name="13.6.1" sheetId="3" r:id="rId3"/>
    <sheet name="13.6.2" sheetId="4" r:id="rId4"/>
    <sheet name="13.6.3" sheetId="5" r:id="rId5"/>
    <sheet name="13.6.4" sheetId="6" r:id="rId6"/>
    <sheet name="13.6.5" sheetId="7" r:id="rId7"/>
    <sheet name="13.6.6" sheetId="8" r:id="rId8"/>
    <sheet name="13.6.7" sheetId="9" r:id="rId9"/>
    <sheet name="13.6.8" sheetId="10" r:id="rId10"/>
    <sheet name="13.6.9" sheetId="11" r:id="rId11"/>
    <sheet name="13.6.10" sheetId="12" r:id="rId12"/>
    <sheet name="13.6.11" sheetId="13" r:id="rId13"/>
    <sheet name="13.6.12" sheetId="14" r:id="rId14"/>
    <sheet name="13.6.13" sheetId="15" r:id="rId15"/>
    <sheet name="13.6.14" sheetId="16" r:id="rId16"/>
    <sheet name="13.6.15" sheetId="18" r:id="rId17"/>
    <sheet name="13.6.16" sheetId="19" r:id="rId18"/>
    <sheet name="13.6.17" sheetId="20" r:id="rId19"/>
    <sheet name="13.6.18" sheetId="21" r:id="rId20"/>
    <sheet name="13.6.19" sheetId="22" r:id="rId21"/>
    <sheet name="13.6.1E" sheetId="23" r:id="rId22"/>
    <sheet name="13.6.2E" sheetId="24" r:id="rId23"/>
    <sheet name="13.6.3E" sheetId="25" r:id="rId24"/>
    <sheet name="13.6.4E" sheetId="26" r:id="rId25"/>
    <sheet name="13.6.5E" sheetId="27" r:id="rId26"/>
    <sheet name="13.6.6E" sheetId="28" r:id="rId27"/>
    <sheet name="13.6.7E" sheetId="29" r:id="rId28"/>
    <sheet name="13.6.8E" sheetId="30" r:id="rId29"/>
    <sheet name="13.6.9E" sheetId="31" r:id="rId30"/>
    <sheet name="13.6.10E" sheetId="32" r:id="rId31"/>
    <sheet name="13.6.11E" sheetId="33" r:id="rId32"/>
    <sheet name="13.6.12E" sheetId="34" r:id="rId33"/>
    <sheet name="13.6.13E" sheetId="35" r:id="rId34"/>
    <sheet name="13.6.14E" sheetId="36" r:id="rId35"/>
    <sheet name="13.6.15E" sheetId="38" r:id="rId36"/>
    <sheet name="13.6.16E" sheetId="39" r:id="rId37"/>
    <sheet name="13.6.17E" sheetId="40" r:id="rId38"/>
    <sheet name="13.6.18E" sheetId="41" r:id="rId39"/>
    <sheet name="13.6.19E" sheetId="42" r:id="rId4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42" l="1"/>
  <c r="C8" i="42"/>
  <c r="E8" i="41"/>
  <c r="C8" i="41"/>
  <c r="E10" i="40"/>
  <c r="C10" i="40"/>
  <c r="E10" i="39"/>
  <c r="C10" i="39"/>
  <c r="E9" i="38"/>
  <c r="C9" i="38"/>
  <c r="E8" i="36"/>
  <c r="C8" i="36"/>
  <c r="E8" i="35"/>
  <c r="C8" i="35"/>
  <c r="E11" i="34"/>
  <c r="C11" i="34"/>
  <c r="E9" i="33"/>
  <c r="C9" i="33"/>
  <c r="E14" i="32"/>
  <c r="C14" i="32"/>
  <c r="E11" i="31"/>
  <c r="C11" i="31"/>
  <c r="E18" i="30"/>
  <c r="C18" i="30"/>
  <c r="E8" i="30"/>
  <c r="C8" i="30"/>
  <c r="E9" i="29"/>
  <c r="C9" i="29"/>
  <c r="E8" i="28"/>
  <c r="C8" i="28"/>
  <c r="E9" i="27"/>
  <c r="C9" i="27"/>
  <c r="E29" i="26"/>
  <c r="C29" i="26"/>
  <c r="E19" i="26"/>
  <c r="C19" i="26"/>
  <c r="E9" i="26"/>
  <c r="C9" i="26"/>
  <c r="E18" i="25"/>
  <c r="C18" i="25"/>
  <c r="E15" i="24"/>
  <c r="C15" i="24"/>
  <c r="E8" i="23"/>
  <c r="C8" i="23"/>
  <c r="E9" i="22"/>
  <c r="C9" i="22"/>
  <c r="E9" i="21"/>
  <c r="C9" i="21"/>
  <c r="E9" i="20"/>
  <c r="C9" i="20"/>
  <c r="E9" i="19"/>
  <c r="C9" i="19"/>
  <c r="E9" i="18"/>
  <c r="C9" i="18"/>
  <c r="E9" i="16"/>
  <c r="C9" i="16"/>
  <c r="E9" i="15"/>
  <c r="C9" i="15"/>
  <c r="E9" i="14"/>
  <c r="C9" i="14"/>
  <c r="E9" i="13"/>
  <c r="C9" i="13"/>
  <c r="E9" i="12"/>
  <c r="C9" i="12"/>
  <c r="E9" i="11"/>
  <c r="C9" i="11"/>
  <c r="E10" i="10"/>
  <c r="C10" i="10"/>
  <c r="E9" i="9"/>
  <c r="C9" i="9"/>
  <c r="E9" i="8"/>
  <c r="C9" i="8"/>
  <c r="E9" i="7"/>
  <c r="C9" i="7"/>
  <c r="E11" i="6"/>
  <c r="C11" i="6"/>
  <c r="E9" i="5"/>
  <c r="C9" i="5"/>
  <c r="E9" i="4"/>
  <c r="C9" i="4"/>
  <c r="E9" i="3"/>
  <c r="C9" i="3"/>
</calcChain>
</file>

<file path=xl/sharedStrings.xml><?xml version="1.0" encoding="utf-8"?>
<sst xmlns="http://schemas.openxmlformats.org/spreadsheetml/2006/main" count="2332" uniqueCount="209">
  <si>
    <t>REV-BE-PMSa-MOD-ORC-BARREIRA-EX-000-R00-ONERADO</t>
  </si>
  <si>
    <t>Item</t>
  </si>
  <si>
    <t>Código</t>
  </si>
  <si>
    <t>Banco</t>
  </si>
  <si>
    <t>Descrição</t>
  </si>
  <si>
    <t>Unidade</t>
  </si>
  <si>
    <t>Quantidade</t>
  </si>
  <si>
    <t>Custo</t>
  </si>
  <si>
    <t>Custo c/ BDI</t>
  </si>
  <si>
    <t>Total</t>
  </si>
  <si>
    <t>13.6</t>
  </si>
  <si>
    <t>REDE DE GÁS</t>
  </si>
  <si>
    <t>13.6.1</t>
  </si>
  <si>
    <t>15.003.0068-0</t>
  </si>
  <si>
    <t>EMOP</t>
  </si>
  <si>
    <t>INSTALACAO E ASSENTAMENTO DE FOGAO A GAS ENCANADO,EXCLUSIVE FORNECIMENTO DO APARELHO,COMPREENDENDO:25,00M DE TUBO DE FER RO GALVANIZADO DE 1&amp;quot;,CONEXOES E REGISTRO</t>
  </si>
  <si>
    <t>un</t>
  </si>
  <si>
    <t>1,00</t>
  </si>
  <si>
    <t>13.6.2</t>
  </si>
  <si>
    <t>92688</t>
  </si>
  <si>
    <t>SINAPI</t>
  </si>
  <si>
    <t>TUBO DE AÇO GALVANIZADO COM COSTURA, CLASSE MÉDIA, CONEXÃO ROSQUEADA, DN 20 (3/4&amp;quot;), INSTALADO EM RAMAIS E SUB-RAMAIS DE GÁS - FORNECIMENTO E INSTALAÇÃO. AF_10/2020</t>
  </si>
  <si>
    <t>m</t>
  </si>
  <si>
    <t>0,62</t>
  </si>
  <si>
    <t>13.6.3</t>
  </si>
  <si>
    <t>92652</t>
  </si>
  <si>
    <t>TUBO DE AÇO GALVANIZADO COM COSTURA, CLASSE MÉDIA, CONEXÃO ROSQUEADA, DN 32 (1 1/4&amp;quot;), INSTALADO EM REDE DE ALIMENTAÇÃO PARA SPRINKLER - FORNECIMENTO E INSTALAÇÃO. AF_10/2020</t>
  </si>
  <si>
    <t>12,57</t>
  </si>
  <si>
    <t>13.6.4</t>
  </si>
  <si>
    <t>00001163</t>
  </si>
  <si>
    <t>CAP OU TAMPAO DE FERRO GALVANIZADO, COM ROSCA BSP, DE 3/4&amp;quot;</t>
  </si>
  <si>
    <t>2,00</t>
  </si>
  <si>
    <t>13.6.5</t>
  </si>
  <si>
    <t>190282</t>
  </si>
  <si>
    <t>SBC</t>
  </si>
  <si>
    <t>RABICHO FLEXIVEL CROMADO 1/2&amp;quot;&amp;quot; COM 1 CANOPLA</t>
  </si>
  <si>
    <t>13.6.6</t>
  </si>
  <si>
    <t>15.029.0021-0</t>
  </si>
  <si>
    <t>REGISTRO DE ESFERA,EM METAL,COM DIAMETRO DE 1&amp;quot;.FORNECIMENTO E COLOCACAO</t>
  </si>
  <si>
    <t>13.6.7</t>
  </si>
  <si>
    <t>92694</t>
  </si>
  <si>
    <t>NIPLE, EM FERRO GALVANIZADO, CONEXÃO ROSQUEADA, DN 20 (3/4&amp;quot;), INSTALADO EM RAMAIS E SUB-RAMAIS DE GÁS - FORNECIMENTO E INSTALAÇÃO. AF_10/2020</t>
  </si>
  <si>
    <t>13.6.8</t>
  </si>
  <si>
    <t>103029</t>
  </si>
  <si>
    <t>REGISTRO OU REGULADOR DE GÁS DE COZINHA - FORNECIMENTO E INSTALAÇÃO. AF_08/2021</t>
  </si>
  <si>
    <t>13.6.9</t>
  </si>
  <si>
    <t>96640</t>
  </si>
  <si>
    <t>CONECTOR MACHO, PPR, 25 X 1/2  , CLASSE PN 25, INSTALADO EM RAMAL OU SUB-RAMAL DE ÁGUA   FORNECIMENTO E INSTALAÇÃO. AF_08/2022</t>
  </si>
  <si>
    <t>4,00</t>
  </si>
  <si>
    <t>13.6.10</t>
  </si>
  <si>
    <t>15.038.0185-0</t>
  </si>
  <si>
    <t>JOELHO 90º COM ROSCA E BUCHA DE LATAO,COM DIAMETRO DE 1/2&amp;quot;.F ORNECIMENTO</t>
  </si>
  <si>
    <t>7,00</t>
  </si>
  <si>
    <t>13.6.11</t>
  </si>
  <si>
    <t>18.033.0015-0</t>
  </si>
  <si>
    <t>BOTIJAO DE GAS ENGARRAFADO(GLP),CAPACIDADE PARA 45KG.O CUSTO INCLUI O BOTIJAO E O GAS.FORNECIMENTO</t>
  </si>
  <si>
    <t>13.6.12</t>
  </si>
  <si>
    <t>92905</t>
  </si>
  <si>
    <t>UNIÃO, EM FERRO GALVANIZADO, CONEXÃO ROSQUEADA, DN 20 (3/4&amp;quot;), INSTALADO EM RAMAIS E SUB-RAMAIS DE GÁS - FORNECIMENTO E INSTALAÇÃO. AF_10/2020</t>
  </si>
  <si>
    <t>13.6.13</t>
  </si>
  <si>
    <t>97537</t>
  </si>
  <si>
    <t>LUVA, EM AÇO, CONEXÃO SOLDADA, DN 15 (1/2&amp;quot;), INSTALADO EM RAMAIS E SUB-RAMAIS DE GÁS - FORNECIMENTO E INSTALAÇÃO. AF_10/2020</t>
  </si>
  <si>
    <t>13.6.14</t>
  </si>
  <si>
    <t>97541</t>
  </si>
  <si>
    <t>LUVA COM REDUÇÃO, EM AÇO, CONEXÃO SOLDADA, DN 20 X 15 MM (3/4&amp;quot; X 1/2&amp;quot;), INSTALADO EM RAMAIS E SUB-RAMAIS DE GÁS - FORNECIMENTO E INSTALAÇÃO. AF_10/2020</t>
  </si>
  <si>
    <t>13.6.15</t>
  </si>
  <si>
    <t>13.6.16</t>
  </si>
  <si>
    <t>92371</t>
  </si>
  <si>
    <t>NIPLE, EM FERRO GALVANIZADO, DN 32 (1 1/4&amp;quot;), CONEXÃO ROSQUEADA, INSTALADO EM REDE DE ALIMENTAÇÃO PARA HIDRANTE - FORNECIMENTO E INSTALAÇÃO. AF_10/2020</t>
  </si>
  <si>
    <t>13.6.17</t>
  </si>
  <si>
    <t>97552</t>
  </si>
  <si>
    <t>TÊ, EM AÇO, CONEXÃO SOLDADA, DN 15 (1/2&amp;quot;), INSTALADO EM RAMAIS E SUB-RAMAIS DE GÁS - FORNECIMENTO E INSTALAÇÃO. AF_10/2020</t>
  </si>
  <si>
    <t>3,00</t>
  </si>
  <si>
    <t>13.6.18</t>
  </si>
  <si>
    <t>056016</t>
  </si>
  <si>
    <t>VALVULA REDUTORA DE PRESSAO PARA GAS</t>
  </si>
  <si>
    <t>13.6.19</t>
  </si>
  <si>
    <t>92637</t>
  </si>
  <si>
    <t>TÊ, EM FERRO GALVANIZADO, CONEXÃO ROSQUEADA, DN 25 (1&amp;quot;), INSTALADO EM REDE DE ALIMENTAÇÃO PARA HIDRANTE - FORNECIMENTO E INSTALAÇÃO. AF_10/2020</t>
  </si>
  <si>
    <t>056099</t>
  </si>
  <si>
    <t>MANOMETRO PRESSAO GAS GLP</t>
  </si>
  <si>
    <t>1</t>
  </si>
  <si>
    <t>Resumo do Critério</t>
  </si>
  <si>
    <t>Tipo</t>
  </si>
  <si>
    <t>Elementos</t>
  </si>
  <si>
    <t>Nome do Subcritério</t>
  </si>
  <si>
    <t>Categoria</t>
  </si>
  <si>
    <t>Acessórios do tubo (a)</t>
  </si>
  <si>
    <t/>
  </si>
  <si>
    <t>Adicionar a</t>
  </si>
  <si>
    <t>Seleção</t>
  </si>
  <si>
    <t>a</t>
  </si>
  <si>
    <t>Filtro de Fase</t>
  </si>
  <si>
    <t>Criado em</t>
  </si>
  <si>
    <t>Demolido em</t>
  </si>
  <si>
    <t>------</t>
  </si>
  <si>
    <t>Ou</t>
  </si>
  <si>
    <t>Filtro de Família</t>
  </si>
  <si>
    <t>Família</t>
  </si>
  <si>
    <t>Cilindro de gás</t>
  </si>
  <si>
    <t>P-45</t>
  </si>
  <si>
    <t>Filtro de Parâmetro</t>
  </si>
  <si>
    <t>Comparação</t>
  </si>
  <si>
    <t>Valor</t>
  </si>
  <si>
    <t>Parâmetro</t>
  </si>
  <si>
    <t>Instância</t>
  </si>
  <si>
    <t>Igual a</t>
  </si>
  <si>
    <t>R63</t>
  </si>
  <si>
    <t>Marca</t>
  </si>
  <si>
    <t>E</t>
  </si>
  <si>
    <t>Tubulação (Comprimento)</t>
  </si>
  <si>
    <t>Comprimento</t>
  </si>
  <si>
    <t>Tipos de tubos</t>
  </si>
  <si>
    <t>GÁS_AÇO_GALVANIZADO_Tubo</t>
  </si>
  <si>
    <t>0.02</t>
  </si>
  <si>
    <t>Diâmetro</t>
  </si>
  <si>
    <t>0.032</t>
  </si>
  <si>
    <t>2</t>
  </si>
  <si>
    <t>Conexões de tubo (A)</t>
  </si>
  <si>
    <t>Conexões de tubo</t>
  </si>
  <si>
    <t>Dividido por</t>
  </si>
  <si>
    <t>A</t>
  </si>
  <si>
    <t>69_42</t>
  </si>
  <si>
    <t>TUPY - NPT - Média Pressão - Tampão Com Rebordo</t>
  </si>
  <si>
    <t>12_32</t>
  </si>
  <si>
    <t>TUPY - BSP - Luva de Redução</t>
  </si>
  <si>
    <t>12_35</t>
  </si>
  <si>
    <t>TUPY - BSP - Luva De Redução Macho E Fêmea</t>
  </si>
  <si>
    <t>Tubulação flexível (Comprimento)</t>
  </si>
  <si>
    <t>Tubulação flexível redonda</t>
  </si>
  <si>
    <t>Cobre flexível classe A - Sem costura</t>
  </si>
  <si>
    <t>Registro esfera 90° borboleta</t>
  </si>
  <si>
    <t>GÁS_Niple_Aço_Galvanizado</t>
  </si>
  <si>
    <t>_</t>
  </si>
  <si>
    <t>GÁS_Regulador de pressão de 1 estágio - 1.2 pol</t>
  </si>
  <si>
    <t>GÁS_Regulador de pressão com manômetro de 1 estágio - 1.2 pol</t>
  </si>
  <si>
    <t>GÁS_Regulador_de_Pressão_2º Estágio</t>
  </si>
  <si>
    <t>GÁS Regulador de Pressão 2º Estágio 2kG/H</t>
  </si>
  <si>
    <t>4</t>
  </si>
  <si>
    <t>GÁS_Conector macho</t>
  </si>
  <si>
    <t>16x1/2"</t>
  </si>
  <si>
    <t>7</t>
  </si>
  <si>
    <t>GÁS_Cotovelo_Aço Galvanizado</t>
  </si>
  <si>
    <t>Standard</t>
  </si>
  <si>
    <t>3</t>
  </si>
  <si>
    <t>Tê Aço Galvanizado</t>
  </si>
  <si>
    <t>Válvula Angular M/F</t>
  </si>
  <si>
    <t>GÁS_Te_Redução_Aço Galvanizado1</t>
  </si>
  <si>
    <t>Standard 2</t>
  </si>
  <si>
    <t>ø20-ø20-ø20</t>
  </si>
  <si>
    <t>Tamanho</t>
  </si>
  <si>
    <t>Projeto</t>
  </si>
  <si>
    <t>Vínculo</t>
  </si>
  <si>
    <t>Elemento</t>
  </si>
  <si>
    <t>Id do Revit</t>
  </si>
  <si>
    <t>Totais:</t>
  </si>
  <si>
    <t>BE-PMSa-MOD-GAS-BARREIRA-EX-000-R00</t>
  </si>
  <si>
    <t>1061531</t>
  </si>
  <si>
    <t>1061513</t>
  </si>
  <si>
    <t>1061275</t>
  </si>
  <si>
    <t>1061277</t>
  </si>
  <si>
    <t>1061281</t>
  </si>
  <si>
    <t>1061291</t>
  </si>
  <si>
    <t>1061293</t>
  </si>
  <si>
    <t>1061297</t>
  </si>
  <si>
    <t>1061311</t>
  </si>
  <si>
    <t>1061719</t>
  </si>
  <si>
    <t>1062128</t>
  </si>
  <si>
    <t>1062386</t>
  </si>
  <si>
    <t>1062396</t>
  </si>
  <si>
    <t>1064864</t>
  </si>
  <si>
    <t>1061279</t>
  </si>
  <si>
    <t>1061285</t>
  </si>
  <si>
    <t>1061301</t>
  </si>
  <si>
    <t>1061303</t>
  </si>
  <si>
    <t>1061305</t>
  </si>
  <si>
    <t>1061307</t>
  </si>
  <si>
    <t>1074110</t>
  </si>
  <si>
    <t>1070102</t>
  </si>
  <si>
    <t>1061509</t>
  </si>
  <si>
    <t>1061558</t>
  </si>
  <si>
    <t>1061551</t>
  </si>
  <si>
    <t>1061553</t>
  </si>
  <si>
    <t>Registro Esfera 90º Borboleta - 1/2</t>
  </si>
  <si>
    <t>1061724</t>
  </si>
  <si>
    <t>1061723</t>
  </si>
  <si>
    <t>1061725</t>
  </si>
  <si>
    <t>1061511</t>
  </si>
  <si>
    <t>1061722</t>
  </si>
  <si>
    <t>1061504</t>
  </si>
  <si>
    <t>1061505</t>
  </si>
  <si>
    <t>1061506</t>
  </si>
  <si>
    <t>1061546</t>
  </si>
  <si>
    <t>1061559</t>
  </si>
  <si>
    <t>1061721</t>
  </si>
  <si>
    <t>1062141</t>
  </si>
  <si>
    <t>1062394</t>
  </si>
  <si>
    <t>1062405</t>
  </si>
  <si>
    <t>1064895</t>
  </si>
  <si>
    <t>1064897</t>
  </si>
  <si>
    <t>1061521</t>
  </si>
  <si>
    <t>1061502</t>
  </si>
  <si>
    <t>1061503</t>
  </si>
  <si>
    <t>1061544</t>
  </si>
  <si>
    <t>1'</t>
  </si>
  <si>
    <t>1061510</t>
  </si>
  <si>
    <t>1/2</t>
  </si>
  <si>
    <t>1061508</t>
  </si>
  <si>
    <t>1061557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</si>
</sst>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>
    <font>
      <sz val="11"/>
      <name val="Calibri"/>
    </font>
    <font>
      <sz val="9"/>
      <name val="Calibri"/>
      <family val="2"/>
    </font>
    <font>
      <b/>
      <sz val="11"/>
      <name val="Calibri"/>
      <family val="2"/>
    </font>
    <font>
      <b/>
      <sz val="8"/>
      <name val="Calibri"/>
      <family val="2"/>
    </font>
    <font>
      <b/>
      <sz val="14"/>
      <name val="Calibri"/>
      <family val="2"/>
    </font>
    <font>
      <sz val="11"/>
      <name val="Calibri"/>
      <family val="2"/>
    </font>
    <font>
      <sz val="8"/>
      <name val="Calibri"/>
      <family val="2"/>
    </font>
    <font>
      <b/>
      <sz val="11"/>
      <color rgb="FF343A4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CF8E3"/>
      </patternFill>
    </fill>
    <fill>
      <patternFill patternType="solid">
        <fgColor rgb="FFA9C1EC"/>
      </patternFill>
    </fill>
    <fill>
      <patternFill patternType="solid">
        <fgColor rgb="FFD9E1F2"/>
      </patternFill>
    </fill>
    <fill>
      <patternFill patternType="solid">
        <fgColor rgb="FFEDEDED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medium">
        <color rgb="FFDEE2E6"/>
      </top>
      <bottom/>
      <diagonal/>
    </border>
  </borders>
  <cellStyleXfs count="8">
    <xf numFmtId="0" fontId="0" fillId="0" borderId="0"/>
    <xf numFmtId="0" fontId="1" fillId="0" borderId="0">
      <alignment wrapText="1"/>
    </xf>
    <xf numFmtId="0" fontId="1" fillId="0" borderId="0">
      <alignment horizontal="left" vertical="center"/>
    </xf>
    <xf numFmtId="0" fontId="5" fillId="0" borderId="0">
      <alignment wrapText="1"/>
    </xf>
    <xf numFmtId="0" fontId="3" fillId="0" borderId="0">
      <alignment wrapText="1"/>
    </xf>
    <xf numFmtId="0" fontId="4" fillId="0" borderId="0">
      <alignment horizontal="center" vertical="center"/>
    </xf>
    <xf numFmtId="0" fontId="3" fillId="0" borderId="0">
      <alignment horizontal="center" wrapText="1"/>
    </xf>
    <xf numFmtId="0" fontId="2" fillId="0" borderId="0">
      <alignment horizontal="center" wrapText="1"/>
    </xf>
  </cellStyleXfs>
  <cellXfs count="27">
    <xf numFmtId="0" fontId="0" fillId="0" borderId="0" xfId="0"/>
    <xf numFmtId="0" fontId="1" fillId="0" borderId="0" xfId="1">
      <alignment wrapText="1"/>
    </xf>
    <xf numFmtId="0" fontId="2" fillId="0" borderId="0" xfId="7">
      <alignment horizontal="center" wrapText="1"/>
    </xf>
    <xf numFmtId="0" fontId="2" fillId="2" borderId="1" xfId="7" applyFill="1" applyBorder="1" applyAlignment="1">
      <alignment horizontal="center" vertical="center" wrapText="1"/>
    </xf>
    <xf numFmtId="0" fontId="1" fillId="3" borderId="1" xfId="1" applyFill="1" applyBorder="1">
      <alignment wrapText="1"/>
    </xf>
    <xf numFmtId="0" fontId="0" fillId="3" borderId="1" xfId="0" applyFill="1" applyBorder="1"/>
    <xf numFmtId="0" fontId="1" fillId="4" borderId="1" xfId="1" applyFill="1" applyBorder="1">
      <alignment wrapText="1"/>
    </xf>
    <xf numFmtId="0" fontId="1" fillId="4" borderId="1" xfId="1" applyFill="1" applyBorder="1" applyAlignment="1">
      <alignment horizontal="right" wrapText="1"/>
    </xf>
    <xf numFmtId="0" fontId="1" fillId="5" borderId="1" xfId="1" applyFill="1" applyBorder="1">
      <alignment wrapText="1"/>
    </xf>
    <xf numFmtId="0" fontId="1" fillId="5" borderId="1" xfId="1" applyFill="1" applyBorder="1" applyAlignment="1">
      <alignment horizontal="right" wrapText="1"/>
    </xf>
    <xf numFmtId="0" fontId="0" fillId="0" borderId="1" xfId="0" applyBorder="1"/>
    <xf numFmtId="0" fontId="1" fillId="0" borderId="1" xfId="1" applyBorder="1">
      <alignment wrapText="1"/>
    </xf>
    <xf numFmtId="0" fontId="2" fillId="2" borderId="1" xfId="7" applyFill="1" applyBorder="1">
      <alignment horizontal="center" wrapText="1"/>
    </xf>
    <xf numFmtId="0" fontId="0" fillId="2" borderId="1" xfId="0" applyFill="1" applyBorder="1"/>
    <xf numFmtId="0" fontId="5" fillId="8" borderId="1" xfId="3" applyFill="1" applyBorder="1">
      <alignment wrapText="1"/>
    </xf>
    <xf numFmtId="0" fontId="7" fillId="9" borderId="2" xfId="0" applyFont="1" applyFill="1" applyBorder="1" applyAlignment="1">
      <alignment horizontal="right" vertical="top" wrapText="1"/>
    </xf>
    <xf numFmtId="164" fontId="2" fillId="0" borderId="0" xfId="7" applyNumberFormat="1">
      <alignment horizontal="center" wrapText="1"/>
    </xf>
    <xf numFmtId="0" fontId="2" fillId="0" borderId="0" xfId="7" applyAlignment="1">
      <alignment horizontal="center" vertical="center" wrapText="1"/>
    </xf>
    <xf numFmtId="0" fontId="1" fillId="0" borderId="1" xfId="1" applyBorder="1">
      <alignment wrapText="1"/>
    </xf>
    <xf numFmtId="0" fontId="5" fillId="2" borderId="1" xfId="3" applyFill="1" applyBorder="1">
      <alignment wrapText="1"/>
    </xf>
    <xf numFmtId="0" fontId="5" fillId="8" borderId="1" xfId="3" applyFill="1" applyBorder="1">
      <alignment wrapText="1"/>
    </xf>
    <xf numFmtId="0" fontId="2" fillId="6" borderId="1" xfId="7" applyFill="1" applyBorder="1">
      <alignment horizontal="center" wrapText="1"/>
    </xf>
    <xf numFmtId="0" fontId="0" fillId="7" borderId="1" xfId="0" applyFill="1" applyBorder="1" applyAlignment="1">
      <alignment horizontal="center"/>
    </xf>
    <xf numFmtId="0" fontId="2" fillId="2" borderId="1" xfId="7" applyFill="1" applyBorder="1">
      <alignment horizontal="center" wrapText="1"/>
    </xf>
    <xf numFmtId="0" fontId="2" fillId="8" borderId="1" xfId="7" applyFill="1" applyBorder="1">
      <alignment horizontal="center" wrapText="1"/>
    </xf>
    <xf numFmtId="0" fontId="2" fillId="2" borderId="1" xfId="7" applyFill="1" applyBorder="1" applyAlignment="1">
      <alignment horizontal="center" vertical="center" wrapText="1"/>
    </xf>
    <xf numFmtId="0" fontId="5" fillId="8" borderId="1" xfId="3" applyFill="1" applyBorder="1" applyAlignment="1">
      <alignment horizontal="center" wrapText="1"/>
    </xf>
  </cellXfs>
  <cellStyles count="8">
    <cellStyle name="Normal" xfId="0" builtinId="0"/>
    <cellStyle name="styleBold" xfId="4" xr:uid="{00000000-0005-0000-0000-000004000000}"/>
    <cellStyle name="styleBold11" xfId="7" xr:uid="{00000000-0005-0000-0000-000007000000}"/>
    <cellStyle name="styleBold14UR" xfId="5" xr:uid="{00000000-0005-0000-0000-000005000000}"/>
    <cellStyle name="styleBoldRegular" xfId="6" xr:uid="{00000000-0005-0000-0000-000006000000}"/>
    <cellStyle name="styleRegular" xfId="1" xr:uid="{00000000-0005-0000-0000-000001000000}"/>
    <cellStyle name="styleRegular11" xfId="3" xr:uid="{00000000-0005-0000-0000-000003000000}"/>
    <cellStyle name="styleRegular9UR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riteria_Summary13.6.1" displayName="Criteria_Summary13.6.1" ref="A7:E9" totalsRowCount="1" totalsRowCellStyle="styleRegular">
  <autoFilter ref="A7:E8" xr:uid="{00000000-0009-0000-0100-000001000000}"/>
  <tableColumns count="5">
    <tableColumn id="1" xr3:uid="{00000000-0010-0000-0000-000001000000}" name="Item"/>
    <tableColumn id="2" xr3:uid="{00000000-0010-0000-0000-000002000000}" name="Tipo"/>
    <tableColumn id="3" xr3:uid="{00000000-0010-0000-0000-000003000000}" name="Elementos" totalsRowFunction="sum"/>
    <tableColumn id="4" xr3:uid="{00000000-0010-0000-0000-000004000000}" name="Nome do Subcritério"/>
    <tableColumn id="5" xr3:uid="{00000000-0010-0000-0000-000005000000}" name="Total" totalsRowFunction="sum"/>
  </tableColumns>
  <tableStyleInfo name="TableStyleLight4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Criteria_Summary13.6.10" displayName="Criteria_Summary13.6.10" ref="A7:E9" totalsRowCount="1" totalsRowCellStyle="styleRegular">
  <autoFilter ref="A7:E8" xr:uid="{00000000-0009-0000-0100-00000A000000}"/>
  <tableColumns count="5">
    <tableColumn id="1" xr3:uid="{00000000-0010-0000-0900-000001000000}" name="Item"/>
    <tableColumn id="2" xr3:uid="{00000000-0010-0000-0900-000002000000}" name="Tipo"/>
    <tableColumn id="3" xr3:uid="{00000000-0010-0000-0900-000003000000}" name="Elementos" totalsRowFunction="sum"/>
    <tableColumn id="4" xr3:uid="{00000000-0010-0000-0900-000004000000}" name="Nome do Subcritério"/>
    <tableColumn id="5" xr3:uid="{00000000-0010-0000-0900-000005000000}" name="Total" totalsRowFunction="sum"/>
  </tableColumns>
  <tableStyleInfo name="TableStyleLight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Criteria_Summary13.6.11" displayName="Criteria_Summary13.6.11" ref="A7:E9" totalsRowCount="1" totalsRowCellStyle="styleRegular">
  <autoFilter ref="A7:E8" xr:uid="{00000000-0009-0000-0100-00000B000000}"/>
  <tableColumns count="5">
    <tableColumn id="1" xr3:uid="{00000000-0010-0000-0A00-000001000000}" name="Item"/>
    <tableColumn id="2" xr3:uid="{00000000-0010-0000-0A00-000002000000}" name="Tipo"/>
    <tableColumn id="3" xr3:uid="{00000000-0010-0000-0A00-000003000000}" name="Elementos" totalsRowFunction="sum"/>
    <tableColumn id="4" xr3:uid="{00000000-0010-0000-0A00-000004000000}" name="Nome do Subcritério"/>
    <tableColumn id="5" xr3:uid="{00000000-0010-0000-0A00-000005000000}" name="Total" totalsRowFunction="sum"/>
  </tableColumns>
  <tableStyleInfo name="TableStyleLight4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Criteria_Summary13.6.12" displayName="Criteria_Summary13.6.12" ref="A7:E9" totalsRowCount="1" totalsRowCellStyle="styleRegular">
  <autoFilter ref="A7:E8" xr:uid="{00000000-0009-0000-0100-00000C000000}"/>
  <tableColumns count="5">
    <tableColumn id="1" xr3:uid="{00000000-0010-0000-0B00-000001000000}" name="Item"/>
    <tableColumn id="2" xr3:uid="{00000000-0010-0000-0B00-000002000000}" name="Tipo"/>
    <tableColumn id="3" xr3:uid="{00000000-0010-0000-0B00-000003000000}" name="Elementos" totalsRowFunction="sum"/>
    <tableColumn id="4" xr3:uid="{00000000-0010-0000-0B00-000004000000}" name="Nome do Subcritério"/>
    <tableColumn id="5" xr3:uid="{00000000-0010-0000-0B00-000005000000}" name="Total" totalsRowFunction="sum"/>
  </tableColumns>
  <tableStyleInfo name="TableStyleLight4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C000000}" name="Criteria_Summary13.6.13" displayName="Criteria_Summary13.6.13" ref="A7:E9" totalsRowCount="1" totalsRowCellStyle="styleRegular">
  <autoFilter ref="A7:E8" xr:uid="{00000000-0009-0000-0100-00000D000000}"/>
  <tableColumns count="5">
    <tableColumn id="1" xr3:uid="{00000000-0010-0000-0C00-000001000000}" name="Item"/>
    <tableColumn id="2" xr3:uid="{00000000-0010-0000-0C00-000002000000}" name="Tipo"/>
    <tableColumn id="3" xr3:uid="{00000000-0010-0000-0C00-000003000000}" name="Elementos" totalsRowFunction="sum"/>
    <tableColumn id="4" xr3:uid="{00000000-0010-0000-0C00-000004000000}" name="Nome do Subcritério"/>
    <tableColumn id="5" xr3:uid="{00000000-0010-0000-0C00-000005000000}" name="Total" totalsRowFunction="sum"/>
  </tableColumns>
  <tableStyleInfo name="TableStyleLight4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D000000}" name="Criteria_Summary13.6.14" displayName="Criteria_Summary13.6.14" ref="A7:E9" totalsRowCount="1" totalsRowCellStyle="styleRegular">
  <autoFilter ref="A7:E8" xr:uid="{00000000-0009-0000-0100-00000E000000}"/>
  <tableColumns count="5">
    <tableColumn id="1" xr3:uid="{00000000-0010-0000-0D00-000001000000}" name="Item"/>
    <tableColumn id="2" xr3:uid="{00000000-0010-0000-0D00-000002000000}" name="Tipo"/>
    <tableColumn id="3" xr3:uid="{00000000-0010-0000-0D00-000003000000}" name="Elementos" totalsRowFunction="sum"/>
    <tableColumn id="4" xr3:uid="{00000000-0010-0000-0D00-000004000000}" name="Nome do Subcritério"/>
    <tableColumn id="5" xr3:uid="{00000000-0010-0000-0D00-000005000000}" name="Total" totalsRowFunction="sum"/>
  </tableColumns>
  <tableStyleInfo name="TableStyleLight4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F000000}" name="Criteria_Summary13.6.16" displayName="Criteria_Summary13.6.16" ref="A7:E9" totalsRowCount="1" totalsRowCellStyle="styleRegular">
  <autoFilter ref="A7:E8" xr:uid="{00000000-0009-0000-0100-000010000000}"/>
  <tableColumns count="5">
    <tableColumn id="1" xr3:uid="{00000000-0010-0000-0F00-000001000000}" name="Item"/>
    <tableColumn id="2" xr3:uid="{00000000-0010-0000-0F00-000002000000}" name="Tipo"/>
    <tableColumn id="3" xr3:uid="{00000000-0010-0000-0F00-000003000000}" name="Elementos" totalsRowFunction="sum"/>
    <tableColumn id="4" xr3:uid="{00000000-0010-0000-0F00-000004000000}" name="Nome do Subcritério"/>
    <tableColumn id="5" xr3:uid="{00000000-0010-0000-0F00-000005000000}" name="Total" totalsRowFunction="sum"/>
  </tableColumns>
  <tableStyleInfo name="TableStyleLight4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10000000}" name="Criteria_Summary13.6.17" displayName="Criteria_Summary13.6.17" ref="A7:E9" totalsRowCount="1" totalsRowCellStyle="styleRegular">
  <autoFilter ref="A7:E8" xr:uid="{00000000-0009-0000-0100-000011000000}"/>
  <tableColumns count="5">
    <tableColumn id="1" xr3:uid="{00000000-0010-0000-1000-000001000000}" name="Item"/>
    <tableColumn id="2" xr3:uid="{00000000-0010-0000-1000-000002000000}" name="Tipo"/>
    <tableColumn id="3" xr3:uid="{00000000-0010-0000-1000-000003000000}" name="Elementos" totalsRowFunction="sum"/>
    <tableColumn id="4" xr3:uid="{00000000-0010-0000-1000-000004000000}" name="Nome do Subcritério"/>
    <tableColumn id="5" xr3:uid="{00000000-0010-0000-1000-000005000000}" name="Total" totalsRowFunction="sum"/>
  </tableColumns>
  <tableStyleInfo name="TableStyleLight4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11000000}" name="Criteria_Summary13.6.18" displayName="Criteria_Summary13.6.18" ref="A7:E9" totalsRowCount="1" totalsRowCellStyle="styleRegular">
  <autoFilter ref="A7:E8" xr:uid="{00000000-0009-0000-0100-000012000000}"/>
  <tableColumns count="5">
    <tableColumn id="1" xr3:uid="{00000000-0010-0000-1100-000001000000}" name="Item"/>
    <tableColumn id="2" xr3:uid="{00000000-0010-0000-1100-000002000000}" name="Tipo"/>
    <tableColumn id="3" xr3:uid="{00000000-0010-0000-1100-000003000000}" name="Elementos" totalsRowFunction="sum"/>
    <tableColumn id="4" xr3:uid="{00000000-0010-0000-1100-000004000000}" name="Nome do Subcritério"/>
    <tableColumn id="5" xr3:uid="{00000000-0010-0000-1100-000005000000}" name="Total" totalsRowFunction="sum"/>
  </tableColumns>
  <tableStyleInfo name="TableStyleLight4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12000000}" name="Criteria_Summary13.6.19" displayName="Criteria_Summary13.6.19" ref="A7:E9" totalsRowCount="1" totalsRowCellStyle="styleRegular">
  <autoFilter ref="A7:E8" xr:uid="{00000000-0009-0000-0100-000013000000}"/>
  <tableColumns count="5">
    <tableColumn id="1" xr3:uid="{00000000-0010-0000-1200-000001000000}" name="Item"/>
    <tableColumn id="2" xr3:uid="{00000000-0010-0000-1200-000002000000}" name="Tipo"/>
    <tableColumn id="3" xr3:uid="{00000000-0010-0000-1200-000003000000}" name="Elementos" totalsRowFunction="sum"/>
    <tableColumn id="4" xr3:uid="{00000000-0010-0000-1200-000004000000}" name="Nome do Subcritério"/>
    <tableColumn id="5" xr3:uid="{00000000-0010-0000-1200-000005000000}" name="Total" totalsRowFunction="sum"/>
  </tableColumns>
  <tableStyleInfo name="TableStyleLight4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13000000}" name="Criteria_Summary13.6.20" displayName="Criteria_Summary13.6.20" ref="A7:E9" totalsRowCount="1" totalsRowCellStyle="styleRegular">
  <autoFilter ref="A7:E8" xr:uid="{00000000-0009-0000-0100-000014000000}"/>
  <tableColumns count="5">
    <tableColumn id="1" xr3:uid="{00000000-0010-0000-1300-000001000000}" name="Item"/>
    <tableColumn id="2" xr3:uid="{00000000-0010-0000-1300-000002000000}" name="Tipo"/>
    <tableColumn id="3" xr3:uid="{00000000-0010-0000-1300-000003000000}" name="Elementos" totalsRowFunction="sum"/>
    <tableColumn id="4" xr3:uid="{00000000-0010-0000-1300-000004000000}" name="Nome do Subcritério"/>
    <tableColumn id="5" xr3:uid="{00000000-0010-0000-1300-000005000000}" name="Total" totalsRowFunction="sum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Criteria_Summary13.6.2" displayName="Criteria_Summary13.6.2" ref="A7:E9" totalsRowCount="1" totalsRowCellStyle="styleRegular">
  <autoFilter ref="A7:E8" xr:uid="{00000000-0009-0000-0100-000002000000}"/>
  <tableColumns count="5">
    <tableColumn id="1" xr3:uid="{00000000-0010-0000-0100-000001000000}" name="Item"/>
    <tableColumn id="2" xr3:uid="{00000000-0010-0000-0100-000002000000}" name="Tipo"/>
    <tableColumn id="3" xr3:uid="{00000000-0010-0000-0100-000003000000}" name="Elementos" totalsRowFunction="sum"/>
    <tableColumn id="4" xr3:uid="{00000000-0010-0000-0100-000004000000}" name="Nome do Subcritério"/>
    <tableColumn id="5" xr3:uid="{00000000-0010-0000-0100-000005000000}" name="Total" totalsRowFunction="sum"/>
  </tableColumns>
  <tableStyleInfo name="TableStyleLight4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0000000-000C-0000-FFFF-FFFF14000000}" name="Elements13611" displayName="Elements13611" ref="A6:E8" totalsRowCount="1" totalsRowCellStyle="styleRegular">
  <autoFilter ref="A6:E7" xr:uid="{00000000-0009-0000-0100-000015000000}"/>
  <tableColumns count="5">
    <tableColumn id="1" xr3:uid="{00000000-0010-0000-1400-000001000000}" name="Projeto"/>
    <tableColumn id="2" xr3:uid="{00000000-0010-0000-1400-000002000000}" name="Vínculo"/>
    <tableColumn id="3" xr3:uid="{00000000-0010-0000-1400-000003000000}" name="Elemento" totalsRowFunction="count"/>
    <tableColumn id="4" xr3:uid="{00000000-0010-0000-1400-000004000000}" name="Id do Revit"/>
    <tableColumn id="5" xr3:uid="{00000000-0010-0000-1400-000005000000}" name="Totais:" totalsRowFunction="sum"/>
  </tableColumns>
  <tableStyleInfo name="TableStyleLight4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0000000-000C-0000-FFFF-FFFF15000000}" name="Elements13621" displayName="Elements13621" ref="A6:E15" totalsRowCount="1" totalsRowCellStyle="styleRegular">
  <autoFilter ref="A6:E14" xr:uid="{00000000-0009-0000-0100-000016000000}"/>
  <tableColumns count="5">
    <tableColumn id="1" xr3:uid="{00000000-0010-0000-1500-000001000000}" name="Projeto"/>
    <tableColumn id="2" xr3:uid="{00000000-0010-0000-1500-000002000000}" name="Vínculo"/>
    <tableColumn id="3" xr3:uid="{00000000-0010-0000-1500-000003000000}" name="Elemento" totalsRowFunction="count"/>
    <tableColumn id="4" xr3:uid="{00000000-0010-0000-1500-000004000000}" name="Id do Revit"/>
    <tableColumn id="5" xr3:uid="{00000000-0010-0000-1500-000005000000}" name="Totais:" totalsRowFunction="sum"/>
  </tableColumns>
  <tableStyleInfo name="TableStyleLight4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00000000-000C-0000-FFFF-FFFF16000000}" name="Elements13631" displayName="Elements13631" ref="A6:E18" totalsRowCount="1" totalsRowCellStyle="styleRegular">
  <autoFilter ref="A6:E17" xr:uid="{00000000-0009-0000-0100-000017000000}"/>
  <tableColumns count="5">
    <tableColumn id="1" xr3:uid="{00000000-0010-0000-1600-000001000000}" name="Projeto"/>
    <tableColumn id="2" xr3:uid="{00000000-0010-0000-1600-000002000000}" name="Vínculo"/>
    <tableColumn id="3" xr3:uid="{00000000-0010-0000-1600-000003000000}" name="Elemento" totalsRowFunction="count"/>
    <tableColumn id="4" xr3:uid="{00000000-0010-0000-1600-000004000000}" name="Id do Revit"/>
    <tableColumn id="5" xr3:uid="{00000000-0010-0000-1600-000005000000}" name="Totais:" totalsRowFunction="sum"/>
  </tableColumns>
  <tableStyleInfo name="TableStyleLight4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0000000-000C-0000-FFFF-FFFF17000000}" name="Elements13641" displayName="Elements13641" ref="A6:E9" totalsRowCount="1" totalsRowCellStyle="styleRegular">
  <autoFilter ref="A6:E8" xr:uid="{00000000-0009-0000-0100-000018000000}"/>
  <tableColumns count="5">
    <tableColumn id="1" xr3:uid="{00000000-0010-0000-1700-000001000000}" name="Projeto"/>
    <tableColumn id="2" xr3:uid="{00000000-0010-0000-1700-000002000000}" name="Vínculo"/>
    <tableColumn id="3" xr3:uid="{00000000-0010-0000-1700-000003000000}" name="Elemento" totalsRowFunction="count"/>
    <tableColumn id="4" xr3:uid="{00000000-0010-0000-1700-000004000000}" name="Id do Revit"/>
    <tableColumn id="5" xr3:uid="{00000000-0010-0000-1700-000005000000}" name="Totais:" totalsRowFunction="sum"/>
  </tableColumns>
  <tableStyleInfo name="TableStyleLight4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00000000-000C-0000-FFFF-FFFF18000000}" name="Elements13642" displayName="Elements13642" ref="A17:E19" totalsRowCount="1" totalsRowCellStyle="styleRegular">
  <autoFilter ref="A17:E18" xr:uid="{00000000-0009-0000-0100-000019000000}"/>
  <tableColumns count="5">
    <tableColumn id="1" xr3:uid="{00000000-0010-0000-1800-000001000000}" name="Projeto"/>
    <tableColumn id="2" xr3:uid="{00000000-0010-0000-1800-000002000000}" name="Vínculo"/>
    <tableColumn id="3" xr3:uid="{00000000-0010-0000-1800-000003000000}" name="Elemento" totalsRowFunction="count"/>
    <tableColumn id="4" xr3:uid="{00000000-0010-0000-1800-000004000000}" name="Id do Revit"/>
    <tableColumn id="5" xr3:uid="{00000000-0010-0000-1800-000005000000}" name="Totais:" totalsRowFunction="sum"/>
  </tableColumns>
  <tableStyleInfo name="TableStyleLight4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0000000-000C-0000-FFFF-FFFF19000000}" name="Elements13643" displayName="Elements13643" ref="A27:E29" totalsRowCount="1" totalsRowCellStyle="styleRegular">
  <autoFilter ref="A27:E28" xr:uid="{00000000-0009-0000-0100-00001A000000}"/>
  <tableColumns count="5">
    <tableColumn id="1" xr3:uid="{00000000-0010-0000-1900-000001000000}" name="Projeto"/>
    <tableColumn id="2" xr3:uid="{00000000-0010-0000-1900-000002000000}" name="Vínculo"/>
    <tableColumn id="3" xr3:uid="{00000000-0010-0000-1900-000003000000}" name="Elemento" totalsRowFunction="count"/>
    <tableColumn id="4" xr3:uid="{00000000-0010-0000-1900-000004000000}" name="Id do Revit"/>
    <tableColumn id="5" xr3:uid="{00000000-0010-0000-1900-000005000000}" name="Totais:" totalsRowFunction="sum"/>
  </tableColumns>
  <tableStyleInfo name="TableStyleLight4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00000000-000C-0000-FFFF-FFFF1A000000}" name="Elements13651" displayName="Elements13651" ref="A6:E9" totalsRowCount="1" totalsRowCellStyle="styleRegular">
  <autoFilter ref="A6:E8" xr:uid="{00000000-0009-0000-0100-00001B000000}"/>
  <tableColumns count="5">
    <tableColumn id="1" xr3:uid="{00000000-0010-0000-1A00-000001000000}" name="Projeto"/>
    <tableColumn id="2" xr3:uid="{00000000-0010-0000-1A00-000002000000}" name="Vínculo"/>
    <tableColumn id="3" xr3:uid="{00000000-0010-0000-1A00-000003000000}" name="Elemento" totalsRowFunction="count"/>
    <tableColumn id="4" xr3:uid="{00000000-0010-0000-1A00-000004000000}" name="Id do Revit"/>
    <tableColumn id="5" xr3:uid="{00000000-0010-0000-1A00-000005000000}" name="Totais:" totalsRowFunction="sum"/>
  </tableColumns>
  <tableStyleInfo name="TableStyleLight4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00000000-000C-0000-FFFF-FFFF1B000000}" name="Elements13661" displayName="Elements13661" ref="A6:E8" totalsRowCount="1" totalsRowCellStyle="styleRegular">
  <autoFilter ref="A6:E7" xr:uid="{00000000-0009-0000-0100-00001C000000}"/>
  <tableColumns count="5">
    <tableColumn id="1" xr3:uid="{00000000-0010-0000-1B00-000001000000}" name="Projeto"/>
    <tableColumn id="2" xr3:uid="{00000000-0010-0000-1B00-000002000000}" name="Vínculo"/>
    <tableColumn id="3" xr3:uid="{00000000-0010-0000-1B00-000003000000}" name="Elemento" totalsRowFunction="count"/>
    <tableColumn id="4" xr3:uid="{00000000-0010-0000-1B00-000004000000}" name="Id do Revit"/>
    <tableColumn id="5" xr3:uid="{00000000-0010-0000-1B00-000005000000}" name="Totais:" totalsRowFunction="sum"/>
  </tableColumns>
  <tableStyleInfo name="TableStyleLight4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00000000-000C-0000-FFFF-FFFF1C000000}" name="Elements13671" displayName="Elements13671" ref="A6:E9" totalsRowCount="1" totalsRowCellStyle="styleRegular">
  <autoFilter ref="A6:E8" xr:uid="{00000000-0009-0000-0100-00001D000000}"/>
  <tableColumns count="5">
    <tableColumn id="1" xr3:uid="{00000000-0010-0000-1C00-000001000000}" name="Projeto"/>
    <tableColumn id="2" xr3:uid="{00000000-0010-0000-1C00-000002000000}" name="Vínculo"/>
    <tableColumn id="3" xr3:uid="{00000000-0010-0000-1C00-000003000000}" name="Elemento" totalsRowFunction="count"/>
    <tableColumn id="4" xr3:uid="{00000000-0010-0000-1C00-000004000000}" name="Id do Revit"/>
    <tableColumn id="5" xr3:uid="{00000000-0010-0000-1C00-000005000000}" name="Totais:" totalsRowFunction="sum"/>
  </tableColumns>
  <tableStyleInfo name="TableStyleLight4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00000000-000C-0000-FFFF-FFFF1D000000}" name="Elements13681" displayName="Elements13681" ref="A6:E8" totalsRowCount="1" totalsRowCellStyle="styleRegular">
  <autoFilter ref="A6:E7" xr:uid="{00000000-0009-0000-0100-00001E000000}"/>
  <tableColumns count="5">
    <tableColumn id="1" xr3:uid="{00000000-0010-0000-1D00-000001000000}" name="Projeto"/>
    <tableColumn id="2" xr3:uid="{00000000-0010-0000-1D00-000002000000}" name="Vínculo"/>
    <tableColumn id="3" xr3:uid="{00000000-0010-0000-1D00-000003000000}" name="Elemento" totalsRowFunction="count"/>
    <tableColumn id="4" xr3:uid="{00000000-0010-0000-1D00-000004000000}" name="Id do Revit"/>
    <tableColumn id="5" xr3:uid="{00000000-0010-0000-1D00-000005000000}" name="Totais:" totalsRowFunction="sum"/>
  </tableColumns>
  <tableStyleInfo name="TableStyleLight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Criteria_Summary13.6.3" displayName="Criteria_Summary13.6.3" ref="A7:E9" totalsRowCount="1" totalsRowCellStyle="styleRegular">
  <autoFilter ref="A7:E8" xr:uid="{00000000-0009-0000-0100-000003000000}"/>
  <tableColumns count="5">
    <tableColumn id="1" xr3:uid="{00000000-0010-0000-0200-000001000000}" name="Item"/>
    <tableColumn id="2" xr3:uid="{00000000-0010-0000-0200-000002000000}" name="Tipo"/>
    <tableColumn id="3" xr3:uid="{00000000-0010-0000-0200-000003000000}" name="Elementos" totalsRowFunction="sum"/>
    <tableColumn id="4" xr3:uid="{00000000-0010-0000-0200-000004000000}" name="Nome do Subcritério"/>
    <tableColumn id="5" xr3:uid="{00000000-0010-0000-0200-000005000000}" name="Total" totalsRowFunction="sum"/>
  </tableColumns>
  <tableStyleInfo name="TableStyleLight4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00000000-000C-0000-FFFF-FFFF1E000000}" name="Elements13682" displayName="Elements13682" ref="A16:E18" totalsRowCount="1" totalsRowCellStyle="styleRegular">
  <autoFilter ref="A16:E17" xr:uid="{00000000-0009-0000-0100-00001F000000}"/>
  <tableColumns count="5">
    <tableColumn id="1" xr3:uid="{00000000-0010-0000-1E00-000001000000}" name="Projeto"/>
    <tableColumn id="2" xr3:uid="{00000000-0010-0000-1E00-000002000000}" name="Vínculo"/>
    <tableColumn id="3" xr3:uid="{00000000-0010-0000-1E00-000003000000}" name="Elemento" totalsRowFunction="count"/>
    <tableColumn id="4" xr3:uid="{00000000-0010-0000-1E00-000004000000}" name="Id do Revit"/>
    <tableColumn id="5" xr3:uid="{00000000-0010-0000-1E00-000005000000}" name="Totais:" totalsRowFunction="sum"/>
  </tableColumns>
  <tableStyleInfo name="TableStyleLight4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00000000-000C-0000-FFFF-FFFF1F000000}" name="Elements13691" displayName="Elements13691" ref="A6:E11" totalsRowCount="1" totalsRowCellStyle="styleRegular">
  <autoFilter ref="A6:E10" xr:uid="{00000000-0009-0000-0100-000020000000}"/>
  <tableColumns count="5">
    <tableColumn id="1" xr3:uid="{00000000-0010-0000-1F00-000001000000}" name="Projeto"/>
    <tableColumn id="2" xr3:uid="{00000000-0010-0000-1F00-000002000000}" name="Vínculo"/>
    <tableColumn id="3" xr3:uid="{00000000-0010-0000-1F00-000003000000}" name="Elemento" totalsRowFunction="count"/>
    <tableColumn id="4" xr3:uid="{00000000-0010-0000-1F00-000004000000}" name="Id do Revit"/>
    <tableColumn id="5" xr3:uid="{00000000-0010-0000-1F00-000005000000}" name="Totais:" totalsRowFunction="sum"/>
  </tableColumns>
  <tableStyleInfo name="TableStyleLight4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00000000-000C-0000-FFFF-FFFF20000000}" name="Elements136101" displayName="Elements136101" ref="A6:E14" totalsRowCount="1" totalsRowCellStyle="styleRegular">
  <autoFilter ref="A6:E13" xr:uid="{00000000-0009-0000-0100-000021000000}"/>
  <tableColumns count="5">
    <tableColumn id="1" xr3:uid="{00000000-0010-0000-2000-000001000000}" name="Projeto"/>
    <tableColumn id="2" xr3:uid="{00000000-0010-0000-2000-000002000000}" name="Vínculo"/>
    <tableColumn id="3" xr3:uid="{00000000-0010-0000-2000-000003000000}" name="Elemento" totalsRowFunction="count"/>
    <tableColumn id="4" xr3:uid="{00000000-0010-0000-2000-000004000000}" name="Id do Revit"/>
    <tableColumn id="5" xr3:uid="{00000000-0010-0000-2000-000005000000}" name="Totais:" totalsRowFunction="sum"/>
  </tableColumns>
  <tableStyleInfo name="TableStyleLight4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00000000-000C-0000-FFFF-FFFF21000000}" name="Elements136111" displayName="Elements136111" ref="A6:E9" totalsRowCount="1" totalsRowCellStyle="styleRegular">
  <autoFilter ref="A6:E8" xr:uid="{00000000-0009-0000-0100-000022000000}"/>
  <tableColumns count="5">
    <tableColumn id="1" xr3:uid="{00000000-0010-0000-2100-000001000000}" name="Projeto"/>
    <tableColumn id="2" xr3:uid="{00000000-0010-0000-2100-000002000000}" name="Vínculo"/>
    <tableColumn id="3" xr3:uid="{00000000-0010-0000-2100-000003000000}" name="Elemento" totalsRowFunction="count"/>
    <tableColumn id="4" xr3:uid="{00000000-0010-0000-2100-000004000000}" name="Id do Revit"/>
    <tableColumn id="5" xr3:uid="{00000000-0010-0000-2100-000005000000}" name="Totais:" totalsRowFunction="sum"/>
  </tableColumns>
  <tableStyleInfo name="TableStyleLight4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00000000-000C-0000-FFFF-FFFF22000000}" name="Elements136121" displayName="Elements136121" ref="A6:E11" totalsRowCount="1" totalsRowCellStyle="styleRegular">
  <autoFilter ref="A6:E10" xr:uid="{00000000-0009-0000-0100-000023000000}"/>
  <tableColumns count="5">
    <tableColumn id="1" xr3:uid="{00000000-0010-0000-2200-000001000000}" name="Projeto"/>
    <tableColumn id="2" xr3:uid="{00000000-0010-0000-2200-000002000000}" name="Vínculo"/>
    <tableColumn id="3" xr3:uid="{00000000-0010-0000-2200-000003000000}" name="Elemento" totalsRowFunction="count"/>
    <tableColumn id="4" xr3:uid="{00000000-0010-0000-2200-000004000000}" name="Id do Revit"/>
    <tableColumn id="5" xr3:uid="{00000000-0010-0000-2200-000005000000}" name="Totais:" totalsRowFunction="sum"/>
  </tableColumns>
  <tableStyleInfo name="TableStyleLight4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00000000-000C-0000-FFFF-FFFF23000000}" name="Elements136131" displayName="Elements136131" ref="A6:E8" totalsRowCount="1" totalsRowCellStyle="styleRegular">
  <autoFilter ref="A6:E7" xr:uid="{00000000-0009-0000-0100-000024000000}"/>
  <tableColumns count="5">
    <tableColumn id="1" xr3:uid="{00000000-0010-0000-2300-000001000000}" name="Projeto"/>
    <tableColumn id="2" xr3:uid="{00000000-0010-0000-2300-000002000000}" name="Vínculo"/>
    <tableColumn id="3" xr3:uid="{00000000-0010-0000-2300-000003000000}" name="Elemento" totalsRowFunction="count"/>
    <tableColumn id="4" xr3:uid="{00000000-0010-0000-2300-000004000000}" name="Id do Revit"/>
    <tableColumn id="5" xr3:uid="{00000000-0010-0000-2300-000005000000}" name="Totais:" totalsRowFunction="sum"/>
  </tableColumns>
  <tableStyleInfo name="TableStyleLight4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00000000-000C-0000-FFFF-FFFF24000000}" name="Elements136141" displayName="Elements136141" ref="A6:E8" totalsRowCount="1" totalsRowCellStyle="styleRegular">
  <autoFilter ref="A6:E7" xr:uid="{00000000-0009-0000-0100-000025000000}"/>
  <tableColumns count="5">
    <tableColumn id="1" xr3:uid="{00000000-0010-0000-2400-000001000000}" name="Projeto"/>
    <tableColumn id="2" xr3:uid="{00000000-0010-0000-2400-000002000000}" name="Vínculo"/>
    <tableColumn id="3" xr3:uid="{00000000-0010-0000-2400-000003000000}" name="Elemento" totalsRowFunction="count"/>
    <tableColumn id="4" xr3:uid="{00000000-0010-0000-2400-000004000000}" name="Id do Revit"/>
    <tableColumn id="5" xr3:uid="{00000000-0010-0000-2400-000005000000}" name="Totais:" totalsRowFunction="sum"/>
  </tableColumns>
  <tableStyleInfo name="TableStyleLight4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00000000-000C-0000-FFFF-FFFF26000000}" name="Elements136161" displayName="Elements136161" ref="A6:E9" totalsRowCount="1" totalsRowCellStyle="styleRegular">
  <autoFilter ref="A6:E8" xr:uid="{00000000-0009-0000-0100-000027000000}"/>
  <tableColumns count="5">
    <tableColumn id="1" xr3:uid="{00000000-0010-0000-2600-000001000000}" name="Projeto"/>
    <tableColumn id="2" xr3:uid="{00000000-0010-0000-2600-000002000000}" name="Vínculo"/>
    <tableColumn id="3" xr3:uid="{00000000-0010-0000-2600-000003000000}" name="Elemento" totalsRowFunction="count"/>
    <tableColumn id="4" xr3:uid="{00000000-0010-0000-2600-000004000000}" name="Id do Revit"/>
    <tableColumn id="5" xr3:uid="{00000000-0010-0000-2600-000005000000}" name="Totais:" totalsRowFunction="sum"/>
  </tableColumns>
  <tableStyleInfo name="TableStyleLight4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00000000-000C-0000-FFFF-FFFF27000000}" name="Elements136171" displayName="Elements136171" ref="A6:E10" totalsRowCount="1" totalsRowCellStyle="styleRegular">
  <autoFilter ref="A6:E9" xr:uid="{00000000-0009-0000-0100-000028000000}"/>
  <tableColumns count="5">
    <tableColumn id="1" xr3:uid="{00000000-0010-0000-2700-000001000000}" name="Projeto"/>
    <tableColumn id="2" xr3:uid="{00000000-0010-0000-2700-000002000000}" name="Vínculo"/>
    <tableColumn id="3" xr3:uid="{00000000-0010-0000-2700-000003000000}" name="Elemento" totalsRowFunction="count"/>
    <tableColumn id="4" xr3:uid="{00000000-0010-0000-2700-000004000000}" name="Id do Revit"/>
    <tableColumn id="5" xr3:uid="{00000000-0010-0000-2700-000005000000}" name="Totais:" totalsRowFunction="sum"/>
  </tableColumns>
  <tableStyleInfo name="TableStyleLight4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00000000-000C-0000-FFFF-FFFF28000000}" name="Elements136181" displayName="Elements136181" ref="A6:E10" totalsRowCount="1" totalsRowCellStyle="styleRegular">
  <autoFilter ref="A6:E9" xr:uid="{00000000-0009-0000-0100-000029000000}"/>
  <tableColumns count="5">
    <tableColumn id="1" xr3:uid="{00000000-0010-0000-2800-000001000000}" name="Projeto"/>
    <tableColumn id="2" xr3:uid="{00000000-0010-0000-2800-000002000000}" name="Vínculo"/>
    <tableColumn id="3" xr3:uid="{00000000-0010-0000-2800-000003000000}" name="Elemento" totalsRowFunction="count"/>
    <tableColumn id="4" xr3:uid="{00000000-0010-0000-2800-000004000000}" name="Id do Revit"/>
    <tableColumn id="5" xr3:uid="{00000000-0010-0000-2800-000005000000}" name="Totais:" totalsRowFunction="sum"/>
  </tableColumns>
  <tableStyleInfo name="TableStyleLight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Criteria_Summary13.6.4" displayName="Criteria_Summary13.6.4" ref="A7:E11" totalsRowCount="1" totalsRowCellStyle="styleRegular">
  <autoFilter ref="A7:E10" xr:uid="{00000000-0009-0000-0100-000004000000}"/>
  <tableColumns count="5">
    <tableColumn id="1" xr3:uid="{00000000-0010-0000-0300-000001000000}" name="Item"/>
    <tableColumn id="2" xr3:uid="{00000000-0010-0000-0300-000002000000}" name="Tipo"/>
    <tableColumn id="3" xr3:uid="{00000000-0010-0000-0300-000003000000}" name="Elementos" totalsRowFunction="sum"/>
    <tableColumn id="4" xr3:uid="{00000000-0010-0000-0300-000004000000}" name="Nome do Subcritério"/>
    <tableColumn id="5" xr3:uid="{00000000-0010-0000-0300-000005000000}" name="Total" totalsRowFunction="sum"/>
  </tableColumns>
  <tableStyleInfo name="TableStyleLight4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00000000-000C-0000-FFFF-FFFF29000000}" name="Elements136191" displayName="Elements136191" ref="A6:E8" totalsRowCount="1" totalsRowCellStyle="styleRegular">
  <autoFilter ref="A6:E7" xr:uid="{00000000-0009-0000-0100-00002A000000}"/>
  <tableColumns count="5">
    <tableColumn id="1" xr3:uid="{00000000-0010-0000-2900-000001000000}" name="Projeto"/>
    <tableColumn id="2" xr3:uid="{00000000-0010-0000-2900-000002000000}" name="Vínculo"/>
    <tableColumn id="3" xr3:uid="{00000000-0010-0000-2900-000003000000}" name="Elemento" totalsRowFunction="count"/>
    <tableColumn id="4" xr3:uid="{00000000-0010-0000-2900-000004000000}" name="Id do Revit"/>
    <tableColumn id="5" xr3:uid="{00000000-0010-0000-2900-000005000000}" name="Totais:" totalsRowFunction="sum"/>
  </tableColumns>
  <tableStyleInfo name="TableStyleLight4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" xr:uid="{00000000-000C-0000-FFFF-FFFF2A000000}" name="Elements136201" displayName="Elements136201" ref="A6:E8" totalsRowCount="1" totalsRowCellStyle="styleRegular">
  <autoFilter ref="A6:E7" xr:uid="{00000000-0009-0000-0100-00002B000000}"/>
  <tableColumns count="5">
    <tableColumn id="1" xr3:uid="{00000000-0010-0000-2A00-000001000000}" name="Projeto"/>
    <tableColumn id="2" xr3:uid="{00000000-0010-0000-2A00-000002000000}" name="Vínculo"/>
    <tableColumn id="3" xr3:uid="{00000000-0010-0000-2A00-000003000000}" name="Elemento" totalsRowFunction="count"/>
    <tableColumn id="4" xr3:uid="{00000000-0010-0000-2A00-000004000000}" name="Id do Revit"/>
    <tableColumn id="5" xr3:uid="{00000000-0010-0000-2A00-000005000000}" name="Totais:" totalsRowFunction="sum"/>
  </tableColumns>
  <tableStyleInfo name="TableStyleLight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Criteria_Summary13.6.5" displayName="Criteria_Summary13.6.5" ref="A7:E9" totalsRowCount="1" totalsRowCellStyle="styleRegular">
  <autoFilter ref="A7:E8" xr:uid="{00000000-0009-0000-0100-000005000000}"/>
  <tableColumns count="5">
    <tableColumn id="1" xr3:uid="{00000000-0010-0000-0400-000001000000}" name="Item"/>
    <tableColumn id="2" xr3:uid="{00000000-0010-0000-0400-000002000000}" name="Tipo"/>
    <tableColumn id="3" xr3:uid="{00000000-0010-0000-0400-000003000000}" name="Elementos" totalsRowFunction="sum"/>
    <tableColumn id="4" xr3:uid="{00000000-0010-0000-0400-000004000000}" name="Nome do Subcritério"/>
    <tableColumn id="5" xr3:uid="{00000000-0010-0000-0400-000005000000}" name="Total" totalsRowFunction="sum"/>
  </tableColumns>
  <tableStyleInfo name="TableStyleLight4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Criteria_Summary13.6.6" displayName="Criteria_Summary13.6.6" ref="A7:E9" totalsRowCount="1" totalsRowCellStyle="styleRegular">
  <autoFilter ref="A7:E8" xr:uid="{00000000-0009-0000-0100-000006000000}"/>
  <tableColumns count="5">
    <tableColumn id="1" xr3:uid="{00000000-0010-0000-0500-000001000000}" name="Item"/>
    <tableColumn id="2" xr3:uid="{00000000-0010-0000-0500-000002000000}" name="Tipo"/>
    <tableColumn id="3" xr3:uid="{00000000-0010-0000-0500-000003000000}" name="Elementos" totalsRowFunction="sum"/>
    <tableColumn id="4" xr3:uid="{00000000-0010-0000-0500-000004000000}" name="Nome do Subcritério"/>
    <tableColumn id="5" xr3:uid="{00000000-0010-0000-0500-000005000000}" name="Total" totalsRowFunction="sum"/>
  </tableColumns>
  <tableStyleInfo name="TableStyleLight4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Criteria_Summary13.6.7" displayName="Criteria_Summary13.6.7" ref="A7:E9" totalsRowCount="1" totalsRowCellStyle="styleRegular">
  <autoFilter ref="A7:E8" xr:uid="{00000000-0009-0000-0100-000007000000}"/>
  <tableColumns count="5">
    <tableColumn id="1" xr3:uid="{00000000-0010-0000-0600-000001000000}" name="Item"/>
    <tableColumn id="2" xr3:uid="{00000000-0010-0000-0600-000002000000}" name="Tipo"/>
    <tableColumn id="3" xr3:uid="{00000000-0010-0000-0600-000003000000}" name="Elementos" totalsRowFunction="sum"/>
    <tableColumn id="4" xr3:uid="{00000000-0010-0000-0600-000004000000}" name="Nome do Subcritério"/>
    <tableColumn id="5" xr3:uid="{00000000-0010-0000-0600-000005000000}" name="Total" totalsRowFunction="sum"/>
  </tableColumns>
  <tableStyleInfo name="TableStyleLight4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Criteria_Summary13.6.8" displayName="Criteria_Summary13.6.8" ref="A7:E10" totalsRowCount="1" totalsRowCellStyle="styleRegular">
  <autoFilter ref="A7:E9" xr:uid="{00000000-0009-0000-0100-000008000000}"/>
  <tableColumns count="5">
    <tableColumn id="1" xr3:uid="{00000000-0010-0000-0700-000001000000}" name="Item"/>
    <tableColumn id="2" xr3:uid="{00000000-0010-0000-0700-000002000000}" name="Tipo"/>
    <tableColumn id="3" xr3:uid="{00000000-0010-0000-0700-000003000000}" name="Elementos" totalsRowFunction="sum"/>
    <tableColumn id="4" xr3:uid="{00000000-0010-0000-0700-000004000000}" name="Nome do Subcritério"/>
    <tableColumn id="5" xr3:uid="{00000000-0010-0000-0700-000005000000}" name="Total" totalsRowFunction="sum"/>
  </tableColumns>
  <tableStyleInfo name="TableStyleLight4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Criteria_Summary13.6.9" displayName="Criteria_Summary13.6.9" ref="A7:E9" totalsRowCount="1" totalsRowCellStyle="styleRegular">
  <autoFilter ref="A7:E8" xr:uid="{00000000-0009-0000-0100-000009000000}"/>
  <tableColumns count="5">
    <tableColumn id="1" xr3:uid="{00000000-0010-0000-0800-000001000000}" name="Item"/>
    <tableColumn id="2" xr3:uid="{00000000-0010-0000-0800-000002000000}" name="Tipo"/>
    <tableColumn id="3" xr3:uid="{00000000-0010-0000-0800-000003000000}" name="Elementos" totalsRowFunction="sum"/>
    <tableColumn id="4" xr3:uid="{00000000-0010-0000-0800-000004000000}" name="Nome do Subcritério"/>
    <tableColumn id="5" xr3:uid="{00000000-0010-0000-0800-000005000000}" name="Total" totalsRowFunction="sum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4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5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6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7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8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9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0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1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2.xml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table" Target="../tables/table23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8.xml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0.xml"/><Relationship Id="rId1" Type="http://schemas.openxmlformats.org/officeDocument/2006/relationships/table" Target="../tables/table2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1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2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3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4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5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6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7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8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9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0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5"/>
  <sheetViews>
    <sheetView showGridLines="0" workbookViewId="0">
      <selection activeCell="F24" sqref="F24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17" t="s">
        <v>0</v>
      </c>
      <c r="B1" s="17" t="s">
        <v>0</v>
      </c>
      <c r="C1" s="17" t="s">
        <v>0</v>
      </c>
      <c r="D1" s="17" t="s">
        <v>0</v>
      </c>
      <c r="E1" s="17" t="s">
        <v>0</v>
      </c>
      <c r="F1" s="17" t="s">
        <v>0</v>
      </c>
      <c r="G1" s="17" t="s">
        <v>0</v>
      </c>
      <c r="H1" s="17" t="s">
        <v>0</v>
      </c>
      <c r="I1" s="17" t="s">
        <v>0</v>
      </c>
    </row>
    <row r="2" spans="1:9">
      <c r="A2" s="17" t="s">
        <v>0</v>
      </c>
      <c r="B2" s="17" t="s">
        <v>0</v>
      </c>
      <c r="C2" s="17" t="s">
        <v>0</v>
      </c>
      <c r="D2" s="17" t="s">
        <v>0</v>
      </c>
      <c r="E2" s="17" t="s">
        <v>0</v>
      </c>
      <c r="F2" s="17" t="s">
        <v>0</v>
      </c>
      <c r="G2" s="17" t="s">
        <v>0</v>
      </c>
      <c r="H2" s="17" t="s">
        <v>0</v>
      </c>
      <c r="I2" s="17" t="s">
        <v>0</v>
      </c>
    </row>
    <row r="4" spans="1:9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</row>
    <row r="5" spans="1:9">
      <c r="A5" s="4" t="s">
        <v>10</v>
      </c>
      <c r="B5" s="5"/>
      <c r="C5" s="5"/>
      <c r="D5" s="4" t="s">
        <v>11</v>
      </c>
      <c r="E5" s="5"/>
      <c r="F5" s="4">
        <v>1</v>
      </c>
      <c r="G5" s="5"/>
      <c r="H5" s="5"/>
      <c r="I5" s="4">
        <v>7990.28</v>
      </c>
    </row>
    <row r="6" spans="1:9" ht="24.75">
      <c r="A6" s="6" t="s">
        <v>12</v>
      </c>
      <c r="B6" s="6" t="s">
        <v>13</v>
      </c>
      <c r="C6" s="6" t="s">
        <v>14</v>
      </c>
      <c r="D6" s="6" t="s">
        <v>15</v>
      </c>
      <c r="E6" s="6" t="s">
        <v>16</v>
      </c>
      <c r="F6" s="7" t="s">
        <v>17</v>
      </c>
      <c r="G6" s="6">
        <v>1598.88</v>
      </c>
      <c r="H6" s="6">
        <v>1916.2576800000004</v>
      </c>
      <c r="I6" s="6">
        <v>1916.2576800000004</v>
      </c>
    </row>
    <row r="7" spans="1:9" ht="24.75">
      <c r="A7" s="6" t="s">
        <v>18</v>
      </c>
      <c r="B7" s="6" t="s">
        <v>19</v>
      </c>
      <c r="C7" s="6" t="s">
        <v>20</v>
      </c>
      <c r="D7" s="6" t="s">
        <v>21</v>
      </c>
      <c r="E7" s="6" t="s">
        <v>22</v>
      </c>
      <c r="F7" s="7" t="s">
        <v>23</v>
      </c>
      <c r="G7" s="6">
        <v>44.35</v>
      </c>
      <c r="H7" s="6">
        <v>53.153475000000007</v>
      </c>
      <c r="I7" s="6">
        <v>32.955154500000006</v>
      </c>
    </row>
    <row r="8" spans="1:9" ht="24.75">
      <c r="A8" s="6" t="s">
        <v>24</v>
      </c>
      <c r="B8" s="6" t="s">
        <v>25</v>
      </c>
      <c r="C8" s="6" t="s">
        <v>20</v>
      </c>
      <c r="D8" s="6" t="s">
        <v>26</v>
      </c>
      <c r="E8" s="6" t="s">
        <v>22</v>
      </c>
      <c r="F8" s="7" t="s">
        <v>27</v>
      </c>
      <c r="G8" s="6">
        <v>64.34</v>
      </c>
      <c r="H8" s="6">
        <v>77.111490000000018</v>
      </c>
      <c r="I8" s="6">
        <v>969.29142930000023</v>
      </c>
    </row>
    <row r="9" spans="1:9">
      <c r="A9" s="8" t="s">
        <v>28</v>
      </c>
      <c r="B9" s="8" t="s">
        <v>29</v>
      </c>
      <c r="C9" s="8" t="s">
        <v>20</v>
      </c>
      <c r="D9" s="8" t="s">
        <v>30</v>
      </c>
      <c r="E9" s="8" t="s">
        <v>16</v>
      </c>
      <c r="F9" s="9" t="s">
        <v>31</v>
      </c>
      <c r="G9" s="8">
        <v>7.8</v>
      </c>
      <c r="H9" s="8">
        <v>9.3483000000000001</v>
      </c>
      <c r="I9" s="8">
        <v>18.6966</v>
      </c>
    </row>
    <row r="10" spans="1:9">
      <c r="A10" s="6" t="s">
        <v>32</v>
      </c>
      <c r="B10" s="6" t="s">
        <v>33</v>
      </c>
      <c r="C10" s="6" t="s">
        <v>34</v>
      </c>
      <c r="D10" s="6" t="s">
        <v>35</v>
      </c>
      <c r="E10" s="6" t="s">
        <v>16</v>
      </c>
      <c r="F10" s="7" t="s">
        <v>31</v>
      </c>
      <c r="G10" s="6">
        <v>86.77</v>
      </c>
      <c r="H10" s="6">
        <v>103.99384500000001</v>
      </c>
      <c r="I10" s="6">
        <v>207.98769000000001</v>
      </c>
    </row>
    <row r="11" spans="1:9">
      <c r="A11" s="6" t="s">
        <v>36</v>
      </c>
      <c r="B11" s="6" t="s">
        <v>37</v>
      </c>
      <c r="C11" s="6" t="s">
        <v>14</v>
      </c>
      <c r="D11" s="6" t="s">
        <v>38</v>
      </c>
      <c r="E11" s="6" t="s">
        <v>16</v>
      </c>
      <c r="F11" s="7" t="s">
        <v>17</v>
      </c>
      <c r="G11" s="6">
        <v>55.45</v>
      </c>
      <c r="H11" s="6">
        <v>66.456825000000009</v>
      </c>
      <c r="I11" s="6">
        <v>66.456825000000009</v>
      </c>
    </row>
    <row r="12" spans="1:9" ht="24.75">
      <c r="A12" s="6" t="s">
        <v>39</v>
      </c>
      <c r="B12" s="6" t="s">
        <v>40</v>
      </c>
      <c r="C12" s="6" t="s">
        <v>20</v>
      </c>
      <c r="D12" s="6" t="s">
        <v>41</v>
      </c>
      <c r="E12" s="6" t="s">
        <v>16</v>
      </c>
      <c r="F12" s="7" t="s">
        <v>31</v>
      </c>
      <c r="G12" s="6">
        <v>28.77</v>
      </c>
      <c r="H12" s="6">
        <v>34.480845000000002</v>
      </c>
      <c r="I12" s="6">
        <v>68.961690000000004</v>
      </c>
    </row>
    <row r="13" spans="1:9">
      <c r="A13" s="6" t="s">
        <v>42</v>
      </c>
      <c r="B13" s="6" t="s">
        <v>43</v>
      </c>
      <c r="C13" s="6" t="s">
        <v>20</v>
      </c>
      <c r="D13" s="6" t="s">
        <v>44</v>
      </c>
      <c r="E13" s="6" t="s">
        <v>16</v>
      </c>
      <c r="F13" s="7" t="s">
        <v>31</v>
      </c>
      <c r="G13" s="6">
        <v>33</v>
      </c>
      <c r="H13" s="6">
        <v>39.550500000000007</v>
      </c>
      <c r="I13" s="6">
        <v>79.101000000000013</v>
      </c>
    </row>
    <row r="14" spans="1:9">
      <c r="A14" s="6" t="s">
        <v>45</v>
      </c>
      <c r="B14" s="6" t="s">
        <v>46</v>
      </c>
      <c r="C14" s="6" t="s">
        <v>20</v>
      </c>
      <c r="D14" s="6" t="s">
        <v>47</v>
      </c>
      <c r="E14" s="6" t="s">
        <v>16</v>
      </c>
      <c r="F14" s="7" t="s">
        <v>48</v>
      </c>
      <c r="G14" s="6">
        <v>26.07</v>
      </c>
      <c r="H14" s="6">
        <v>31.244895000000003</v>
      </c>
      <c r="I14" s="6">
        <v>124.97958000000001</v>
      </c>
    </row>
    <row r="15" spans="1:9">
      <c r="A15" s="6" t="s">
        <v>49</v>
      </c>
      <c r="B15" s="6" t="s">
        <v>50</v>
      </c>
      <c r="C15" s="6" t="s">
        <v>14</v>
      </c>
      <c r="D15" s="6" t="s">
        <v>51</v>
      </c>
      <c r="E15" s="6" t="s">
        <v>16</v>
      </c>
      <c r="F15" s="7" t="s">
        <v>52</v>
      </c>
      <c r="G15" s="6">
        <v>9.51</v>
      </c>
      <c r="H15" s="6">
        <v>11.397735000000001</v>
      </c>
      <c r="I15" s="6">
        <v>79.784145000000009</v>
      </c>
    </row>
    <row r="16" spans="1:9">
      <c r="A16" s="6" t="s">
        <v>53</v>
      </c>
      <c r="B16" s="6" t="s">
        <v>54</v>
      </c>
      <c r="C16" s="6" t="s">
        <v>14</v>
      </c>
      <c r="D16" s="6" t="s">
        <v>55</v>
      </c>
      <c r="E16" s="6" t="s">
        <v>16</v>
      </c>
      <c r="F16" s="7" t="s">
        <v>31</v>
      </c>
      <c r="G16" s="6">
        <v>1300</v>
      </c>
      <c r="H16" s="6">
        <v>1558.0500000000002</v>
      </c>
      <c r="I16" s="6">
        <v>3116.1000000000004</v>
      </c>
    </row>
    <row r="17" spans="1:11" ht="24.75">
      <c r="A17" s="6" t="s">
        <v>56</v>
      </c>
      <c r="B17" s="6" t="s">
        <v>57</v>
      </c>
      <c r="C17" s="6" t="s">
        <v>20</v>
      </c>
      <c r="D17" s="6" t="s">
        <v>58</v>
      </c>
      <c r="E17" s="6" t="s">
        <v>16</v>
      </c>
      <c r="F17" s="7" t="s">
        <v>48</v>
      </c>
      <c r="G17" s="6">
        <v>55.93</v>
      </c>
      <c r="H17" s="6">
        <v>67.032105000000001</v>
      </c>
      <c r="I17" s="6">
        <v>268.12842000000001</v>
      </c>
    </row>
    <row r="18" spans="1:11">
      <c r="A18" s="6" t="s">
        <v>59</v>
      </c>
      <c r="B18" s="6" t="s">
        <v>60</v>
      </c>
      <c r="C18" s="6" t="s">
        <v>20</v>
      </c>
      <c r="D18" s="6" t="s">
        <v>61</v>
      </c>
      <c r="E18" s="6" t="s">
        <v>16</v>
      </c>
      <c r="F18" s="7" t="s">
        <v>17</v>
      </c>
      <c r="G18" s="6">
        <v>30.37</v>
      </c>
      <c r="H18" s="6">
        <v>36.398445000000002</v>
      </c>
      <c r="I18" s="6">
        <v>36.398445000000002</v>
      </c>
    </row>
    <row r="19" spans="1:11" ht="24.75">
      <c r="A19" s="6" t="s">
        <v>62</v>
      </c>
      <c r="B19" s="6" t="s">
        <v>63</v>
      </c>
      <c r="C19" s="6" t="s">
        <v>20</v>
      </c>
      <c r="D19" s="6" t="s">
        <v>64</v>
      </c>
      <c r="E19" s="6" t="s">
        <v>16</v>
      </c>
      <c r="F19" s="7" t="s">
        <v>17</v>
      </c>
      <c r="G19" s="6">
        <v>35.909999999999997</v>
      </c>
      <c r="H19" s="6">
        <v>43.038134999999997</v>
      </c>
      <c r="I19" s="6">
        <v>43.038134999999997</v>
      </c>
    </row>
    <row r="20" spans="1:11" ht="24.75">
      <c r="A20" s="6" t="s">
        <v>65</v>
      </c>
      <c r="B20" s="6" t="s">
        <v>67</v>
      </c>
      <c r="C20" s="6" t="s">
        <v>20</v>
      </c>
      <c r="D20" s="6" t="s">
        <v>68</v>
      </c>
      <c r="E20" s="6" t="s">
        <v>16</v>
      </c>
      <c r="F20" s="7" t="s">
        <v>31</v>
      </c>
      <c r="G20" s="6">
        <v>54.84</v>
      </c>
      <c r="H20" s="6">
        <v>65.725740000000016</v>
      </c>
      <c r="I20" s="6">
        <v>131.45148000000003</v>
      </c>
    </row>
    <row r="21" spans="1:11">
      <c r="A21" s="6" t="s">
        <v>66</v>
      </c>
      <c r="B21" s="6" t="s">
        <v>70</v>
      </c>
      <c r="C21" s="6" t="s">
        <v>20</v>
      </c>
      <c r="D21" s="6" t="s">
        <v>71</v>
      </c>
      <c r="E21" s="6" t="s">
        <v>16</v>
      </c>
      <c r="F21" s="7" t="s">
        <v>72</v>
      </c>
      <c r="G21" s="6">
        <v>61.84</v>
      </c>
      <c r="H21" s="6">
        <v>74.115240000000014</v>
      </c>
      <c r="I21" s="6">
        <v>222.34572000000003</v>
      </c>
    </row>
    <row r="22" spans="1:11">
      <c r="A22" s="6" t="s">
        <v>69</v>
      </c>
      <c r="B22" s="6" t="s">
        <v>74</v>
      </c>
      <c r="C22" s="6" t="s">
        <v>34</v>
      </c>
      <c r="D22" s="6" t="s">
        <v>75</v>
      </c>
      <c r="E22" s="6" t="s">
        <v>16</v>
      </c>
      <c r="F22" s="7" t="s">
        <v>72</v>
      </c>
      <c r="G22" s="6">
        <v>275.69</v>
      </c>
      <c r="H22" s="6">
        <v>330.41446500000001</v>
      </c>
      <c r="I22" s="6">
        <v>991.24339499999996</v>
      </c>
    </row>
    <row r="23" spans="1:11" ht="24.75">
      <c r="A23" s="6" t="s">
        <v>73</v>
      </c>
      <c r="B23" s="6" t="s">
        <v>77</v>
      </c>
      <c r="C23" s="6" t="s">
        <v>20</v>
      </c>
      <c r="D23" s="6" t="s">
        <v>78</v>
      </c>
      <c r="E23" s="6" t="s">
        <v>16</v>
      </c>
      <c r="F23" s="7" t="s">
        <v>17</v>
      </c>
      <c r="G23" s="6">
        <v>89.76</v>
      </c>
      <c r="H23" s="6">
        <v>107.57736000000001</v>
      </c>
      <c r="I23" s="6">
        <v>107.57736000000001</v>
      </c>
    </row>
    <row r="24" spans="1:11" ht="15.75" thickBot="1">
      <c r="A24" s="6" t="s">
        <v>76</v>
      </c>
      <c r="B24" s="6" t="s">
        <v>79</v>
      </c>
      <c r="C24" s="6" t="s">
        <v>34</v>
      </c>
      <c r="D24" s="6" t="s">
        <v>80</v>
      </c>
      <c r="E24" s="6" t="s">
        <v>16</v>
      </c>
      <c r="F24" s="7" t="s">
        <v>17</v>
      </c>
      <c r="G24" s="6">
        <v>77.16</v>
      </c>
      <c r="H24" s="6">
        <v>92.476260000000011</v>
      </c>
      <c r="I24" s="6">
        <v>92.476260000000011</v>
      </c>
    </row>
    <row r="25" spans="1:11">
      <c r="I25" s="16">
        <v>7990.28</v>
      </c>
      <c r="J25" s="2"/>
      <c r="K25" s="15"/>
    </row>
  </sheetData>
  <mergeCells count="1">
    <mergeCell ref="A1:I2"/>
  </mergeCells>
  <phoneticPr fontId="6" type="noConversion"/>
  <hyperlinks>
    <hyperlink ref="A5" location="'13.6'!A1" display="13.6" xr:uid="{00000000-0004-0000-0000-000000000000}"/>
    <hyperlink ref="A6" location="'13.6.1'!A1" display="13.6.1" xr:uid="{00000000-0004-0000-0000-000001000000}"/>
    <hyperlink ref="F6" location="'13.6.1E'!A1" display="1,00" xr:uid="{00000000-0004-0000-0000-000002000000}"/>
    <hyperlink ref="A7" location="'13.6.2'!A1" display="13.6.2" xr:uid="{00000000-0004-0000-0000-000003000000}"/>
    <hyperlink ref="F7" location="'13.6.2E'!A1" display="0,62" xr:uid="{00000000-0004-0000-0000-000004000000}"/>
    <hyperlink ref="A8" location="'13.6.3'!A1" display="13.6.3" xr:uid="{00000000-0004-0000-0000-000005000000}"/>
    <hyperlink ref="F8" location="'13.6.3E'!A1" display="12,57" xr:uid="{00000000-0004-0000-0000-000006000000}"/>
    <hyperlink ref="A9" location="'13.6.4'!A1" display="13.6.4" xr:uid="{00000000-0004-0000-0000-000007000000}"/>
    <hyperlink ref="F9" location="'13.6.4E'!A1" display="2,00" xr:uid="{00000000-0004-0000-0000-000008000000}"/>
    <hyperlink ref="A10" location="'13.6.5'!A1" display="13.6.5" xr:uid="{00000000-0004-0000-0000-000009000000}"/>
    <hyperlink ref="F10" location="'13.6.5E'!A1" display="2,00" xr:uid="{00000000-0004-0000-0000-00000A000000}"/>
    <hyperlink ref="A11" location="'13.6.6'!A1" display="13.6.6" xr:uid="{00000000-0004-0000-0000-00000B000000}"/>
    <hyperlink ref="F11" location="'13.6.6E'!A1" display="1,00" xr:uid="{00000000-0004-0000-0000-00000C000000}"/>
    <hyperlink ref="A12" location="'13.6.7'!A1" display="13.6.7" xr:uid="{00000000-0004-0000-0000-00000D000000}"/>
    <hyperlink ref="F12" location="'13.6.7E'!A1" display="2,00" xr:uid="{00000000-0004-0000-0000-00000E000000}"/>
    <hyperlink ref="A13" location="'13.6.8'!A1" display="13.6.8" xr:uid="{00000000-0004-0000-0000-00000F000000}"/>
    <hyperlink ref="F13" location="'13.6.8E'!A1" display="2,00" xr:uid="{00000000-0004-0000-0000-000010000000}"/>
    <hyperlink ref="A14" location="'13.6.9'!A1" display="13.6.9" xr:uid="{00000000-0004-0000-0000-000011000000}"/>
    <hyperlink ref="F14" location="'13.6.9E'!A1" display="4,00" xr:uid="{00000000-0004-0000-0000-000012000000}"/>
    <hyperlink ref="A15" location="'13.6.10'!A1" display="13.6.10" xr:uid="{00000000-0004-0000-0000-000013000000}"/>
    <hyperlink ref="F15" location="'13.6.10E'!A1" display="7,00" xr:uid="{00000000-0004-0000-0000-000014000000}"/>
    <hyperlink ref="A16" location="'13.6.11'!A1" display="13.6.11" xr:uid="{00000000-0004-0000-0000-000015000000}"/>
    <hyperlink ref="F16" location="'13.6.11E'!A1" display="2,00" xr:uid="{00000000-0004-0000-0000-000016000000}"/>
    <hyperlink ref="A17" location="'13.6.12'!A1" display="13.6.12" xr:uid="{00000000-0004-0000-0000-000017000000}"/>
    <hyperlink ref="F17" location="'13.6.12E'!A1" display="4,00" xr:uid="{00000000-0004-0000-0000-000018000000}"/>
    <hyperlink ref="A18" location="'13.6.13'!A1" display="13.6.13" xr:uid="{00000000-0004-0000-0000-000019000000}"/>
    <hyperlink ref="F18" location="'13.6.13E'!A1" display="1,00" xr:uid="{00000000-0004-0000-0000-00001A000000}"/>
    <hyperlink ref="A19" location="'13.6.14'!A1" display="13.6.14" xr:uid="{00000000-0004-0000-0000-00001B000000}"/>
    <hyperlink ref="F19" location="'13.6.14E'!A1" display="1,00" xr:uid="{00000000-0004-0000-0000-00001C000000}"/>
    <hyperlink ref="F20" location="'13.6.15E'!A1" display="2,00" xr:uid="{00000000-0004-0000-0000-000020000000}"/>
    <hyperlink ref="F21" location="'13.6.16E'!A1" display="3,00" xr:uid="{00000000-0004-0000-0000-000022000000}"/>
    <hyperlink ref="F22" location="'13.6.17E'!A1" display="3,00" xr:uid="{00000000-0004-0000-0000-000024000000}"/>
    <hyperlink ref="F23" location="'13.6.18E'!A1" display="1,00" xr:uid="{00000000-0004-0000-0000-000026000000}"/>
    <hyperlink ref="F24" location="'13.6.19E'!A1" display="1,00" xr:uid="{00000000-0004-0000-0000-000028000000}"/>
    <hyperlink ref="A20:A24" location="'13.6.14'!A1" display="13.6.14" xr:uid="{605DF3A0-4E78-493C-AB3C-B3682C1CD144}"/>
  </hyperlink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DFF0D8"/>
  </sheetPr>
  <dimension ref="A1:I30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42</v>
      </c>
      <c r="B2" s="6" t="s">
        <v>43</v>
      </c>
      <c r="C2" s="6" t="s">
        <v>20</v>
      </c>
      <c r="D2" s="6" t="s">
        <v>44</v>
      </c>
      <c r="E2" s="6" t="s">
        <v>16</v>
      </c>
      <c r="F2" s="6" t="s">
        <v>117</v>
      </c>
      <c r="G2" s="6">
        <v>33</v>
      </c>
      <c r="H2" s="6">
        <v>39.550500000000007</v>
      </c>
      <c r="I2" s="6">
        <v>79.101000000000013</v>
      </c>
    </row>
    <row r="5" spans="1:9">
      <c r="A5" s="21" t="s">
        <v>82</v>
      </c>
      <c r="B5" s="21" t="s">
        <v>82</v>
      </c>
      <c r="C5" s="21" t="s">
        <v>82</v>
      </c>
      <c r="D5" s="21" t="s">
        <v>82</v>
      </c>
      <c r="E5" s="21" t="s">
        <v>82</v>
      </c>
    </row>
    <row r="6" spans="1:9">
      <c r="A6" s="22"/>
      <c r="B6" s="22"/>
      <c r="C6" s="22"/>
      <c r="D6" s="22"/>
      <c r="E6" s="22"/>
    </row>
    <row r="7" spans="1:9">
      <c r="A7" s="10" t="s">
        <v>1</v>
      </c>
      <c r="B7" s="10" t="s">
        <v>83</v>
      </c>
      <c r="C7" s="10" t="s">
        <v>84</v>
      </c>
      <c r="D7" s="10" t="s">
        <v>85</v>
      </c>
      <c r="E7" s="10" t="s">
        <v>9</v>
      </c>
    </row>
    <row r="8" spans="1:9">
      <c r="A8" s="11">
        <v>1</v>
      </c>
      <c r="B8" s="11" t="s">
        <v>86</v>
      </c>
      <c r="C8" s="11">
        <v>1</v>
      </c>
      <c r="D8" s="11" t="s">
        <v>87</v>
      </c>
      <c r="E8" s="11">
        <v>1</v>
      </c>
    </row>
    <row r="9" spans="1:9">
      <c r="A9" s="11">
        <v>2</v>
      </c>
      <c r="B9" s="11" t="s">
        <v>86</v>
      </c>
      <c r="C9" s="11">
        <v>1</v>
      </c>
      <c r="D9" s="11" t="s">
        <v>87</v>
      </c>
      <c r="E9" s="11">
        <v>1</v>
      </c>
    </row>
    <row r="10" spans="1:9">
      <c r="A10" s="11" t="s">
        <v>88</v>
      </c>
      <c r="B10" s="11" t="s">
        <v>88</v>
      </c>
      <c r="C10" s="11">
        <f>SUBTOTAL(109,Criteria_Summary13.6.8[Elementos])</f>
        <v>2</v>
      </c>
      <c r="D10" s="11" t="s">
        <v>88</v>
      </c>
      <c r="E10" s="11">
        <f>SUBTOTAL(109,Criteria_Summary13.6.8[Total])</f>
        <v>2</v>
      </c>
    </row>
    <row r="11" spans="1:9">
      <c r="A11" s="12" t="s">
        <v>89</v>
      </c>
      <c r="B11" s="12">
        <v>0</v>
      </c>
      <c r="C11" s="13"/>
      <c r="D11" s="13"/>
      <c r="E11" s="12">
        <v>2</v>
      </c>
    </row>
    <row r="14" spans="1:9">
      <c r="A14" s="23" t="s">
        <v>87</v>
      </c>
      <c r="B14" s="23" t="s">
        <v>87</v>
      </c>
      <c r="C14" s="23" t="s">
        <v>87</v>
      </c>
      <c r="D14" s="23" t="s">
        <v>87</v>
      </c>
      <c r="E14" s="23" t="s">
        <v>87</v>
      </c>
    </row>
    <row r="15" spans="1:9">
      <c r="A15" s="24"/>
      <c r="B15" s="24"/>
      <c r="C15" s="24"/>
      <c r="D15" s="24"/>
      <c r="E15" s="24"/>
    </row>
    <row r="16" spans="1:9">
      <c r="A16" s="14" t="s">
        <v>83</v>
      </c>
      <c r="B16" s="14" t="s">
        <v>84</v>
      </c>
      <c r="C16" s="20" t="s">
        <v>90</v>
      </c>
      <c r="D16" s="20" t="s">
        <v>90</v>
      </c>
      <c r="E16" s="14" t="s">
        <v>9</v>
      </c>
    </row>
    <row r="17" spans="1:5">
      <c r="A17" s="11" t="s">
        <v>86</v>
      </c>
      <c r="B17" s="11">
        <v>1</v>
      </c>
      <c r="C17" s="18" t="s">
        <v>91</v>
      </c>
      <c r="D17" s="18" t="s">
        <v>91</v>
      </c>
      <c r="E17" s="11">
        <v>1</v>
      </c>
    </row>
    <row r="19" spans="1:5">
      <c r="A19" s="19" t="s">
        <v>97</v>
      </c>
      <c r="B19" s="19" t="s">
        <v>97</v>
      </c>
      <c r="C19" s="19" t="s">
        <v>97</v>
      </c>
      <c r="D19" s="19" t="s">
        <v>97</v>
      </c>
      <c r="E19" s="19" t="s">
        <v>97</v>
      </c>
    </row>
    <row r="20" spans="1:5">
      <c r="A20" s="20" t="s">
        <v>98</v>
      </c>
      <c r="B20" s="14"/>
      <c r="C20" s="14"/>
      <c r="D20" s="14" t="s">
        <v>83</v>
      </c>
      <c r="E20" s="14"/>
    </row>
    <row r="21" spans="1:5">
      <c r="A21" s="18" t="s">
        <v>134</v>
      </c>
      <c r="B21" s="18" t="s">
        <v>134</v>
      </c>
      <c r="C21" s="18" t="s">
        <v>134</v>
      </c>
      <c r="D21" s="11" t="s">
        <v>135</v>
      </c>
      <c r="E21" s="11" t="s">
        <v>96</v>
      </c>
    </row>
    <row r="23" spans="1:5">
      <c r="A23" s="23" t="s">
        <v>87</v>
      </c>
      <c r="B23" s="23" t="s">
        <v>87</v>
      </c>
      <c r="C23" s="23" t="s">
        <v>87</v>
      </c>
      <c r="D23" s="23" t="s">
        <v>87</v>
      </c>
      <c r="E23" s="23" t="s">
        <v>87</v>
      </c>
    </row>
    <row r="24" spans="1:5">
      <c r="A24" s="24"/>
      <c r="B24" s="24"/>
      <c r="C24" s="24"/>
      <c r="D24" s="24"/>
      <c r="E24" s="24"/>
    </row>
    <row r="25" spans="1:5">
      <c r="A25" s="14" t="s">
        <v>83</v>
      </c>
      <c r="B25" s="14" t="s">
        <v>84</v>
      </c>
      <c r="C25" s="20" t="s">
        <v>90</v>
      </c>
      <c r="D25" s="20" t="s">
        <v>90</v>
      </c>
      <c r="E25" s="14" t="s">
        <v>9</v>
      </c>
    </row>
    <row r="26" spans="1:5">
      <c r="A26" s="11" t="s">
        <v>86</v>
      </c>
      <c r="B26" s="11">
        <v>1</v>
      </c>
      <c r="C26" s="18" t="s">
        <v>91</v>
      </c>
      <c r="D26" s="18" t="s">
        <v>91</v>
      </c>
      <c r="E26" s="11">
        <v>1</v>
      </c>
    </row>
    <row r="28" spans="1:5">
      <c r="A28" s="19" t="s">
        <v>97</v>
      </c>
      <c r="B28" s="19" t="s">
        <v>97</v>
      </c>
      <c r="C28" s="19" t="s">
        <v>97</v>
      </c>
      <c r="D28" s="19" t="s">
        <v>97</v>
      </c>
      <c r="E28" s="19" t="s">
        <v>97</v>
      </c>
    </row>
    <row r="29" spans="1:5">
      <c r="A29" s="20" t="s">
        <v>98</v>
      </c>
      <c r="B29" s="14"/>
      <c r="C29" s="14"/>
      <c r="D29" s="14" t="s">
        <v>83</v>
      </c>
      <c r="E29" s="14"/>
    </row>
    <row r="30" spans="1:5">
      <c r="A30" s="18" t="s">
        <v>136</v>
      </c>
      <c r="B30" s="18" t="s">
        <v>136</v>
      </c>
      <c r="C30" s="18" t="s">
        <v>136</v>
      </c>
      <c r="D30" s="11" t="s">
        <v>137</v>
      </c>
      <c r="E30" s="11" t="s">
        <v>96</v>
      </c>
    </row>
  </sheetData>
  <mergeCells count="16">
    <mergeCell ref="A5:E5"/>
    <mergeCell ref="A6:E6"/>
    <mergeCell ref="A14:E14"/>
    <mergeCell ref="A15:E15"/>
    <mergeCell ref="C16:D16"/>
    <mergeCell ref="C17:D17"/>
    <mergeCell ref="A19:E19"/>
    <mergeCell ref="A20"/>
    <mergeCell ref="A21:C21"/>
    <mergeCell ref="A23:E23"/>
    <mergeCell ref="A30:C30"/>
    <mergeCell ref="A24:E24"/>
    <mergeCell ref="C25:D25"/>
    <mergeCell ref="C26:D26"/>
    <mergeCell ref="A28:E28"/>
    <mergeCell ref="A29"/>
  </mergeCells>
  <hyperlinks>
    <hyperlink ref="A2" location="'13.6'!A1" display="13.6.8" xr:uid="{00000000-0004-0000-0900-000000000000}"/>
    <hyperlink ref="F2" location="'13.6.8E'!A1" display="2" xr:uid="{00000000-0004-0000-0900-000001000000}"/>
    <hyperlink ref="E11" location="'13.6.8E'!A1" display="'13.6.8E'!A1" xr:uid="{00000000-0004-0000-09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DFF0D8"/>
  </sheetPr>
  <dimension ref="A1:I20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45</v>
      </c>
      <c r="B2" s="6" t="s">
        <v>46</v>
      </c>
      <c r="C2" s="6" t="s">
        <v>20</v>
      </c>
      <c r="D2" s="6" t="s">
        <v>47</v>
      </c>
      <c r="E2" s="6" t="s">
        <v>16</v>
      </c>
      <c r="F2" s="6" t="s">
        <v>138</v>
      </c>
      <c r="G2" s="6">
        <v>26.07</v>
      </c>
      <c r="H2" s="6">
        <v>31.244895000000003</v>
      </c>
      <c r="I2" s="6">
        <v>124.97958000000001</v>
      </c>
    </row>
    <row r="5" spans="1:9">
      <c r="A5" s="21" t="s">
        <v>82</v>
      </c>
      <c r="B5" s="21" t="s">
        <v>82</v>
      </c>
      <c r="C5" s="21" t="s">
        <v>82</v>
      </c>
      <c r="D5" s="21" t="s">
        <v>82</v>
      </c>
      <c r="E5" s="21" t="s">
        <v>82</v>
      </c>
    </row>
    <row r="6" spans="1:9">
      <c r="A6" s="22"/>
      <c r="B6" s="22"/>
      <c r="C6" s="22"/>
      <c r="D6" s="22"/>
      <c r="E6" s="22"/>
    </row>
    <row r="7" spans="1:9">
      <c r="A7" s="10" t="s">
        <v>1</v>
      </c>
      <c r="B7" s="10" t="s">
        <v>83</v>
      </c>
      <c r="C7" s="10" t="s">
        <v>84</v>
      </c>
      <c r="D7" s="10" t="s">
        <v>85</v>
      </c>
      <c r="E7" s="10" t="s">
        <v>9</v>
      </c>
    </row>
    <row r="8" spans="1:9">
      <c r="A8" s="11">
        <v>1</v>
      </c>
      <c r="B8" s="11" t="s">
        <v>86</v>
      </c>
      <c r="C8" s="11">
        <v>4</v>
      </c>
      <c r="D8" s="11" t="s">
        <v>119</v>
      </c>
      <c r="E8" s="11">
        <v>4</v>
      </c>
    </row>
    <row r="9" spans="1:9">
      <c r="A9" s="11" t="s">
        <v>88</v>
      </c>
      <c r="B9" s="11" t="s">
        <v>88</v>
      </c>
      <c r="C9" s="11">
        <f>SUBTOTAL(109,Criteria_Summary13.6.9[Elementos])</f>
        <v>4</v>
      </c>
      <c r="D9" s="11" t="s">
        <v>88</v>
      </c>
      <c r="E9" s="11">
        <f>SUBTOTAL(109,Criteria_Summary13.6.9[Total])</f>
        <v>4</v>
      </c>
    </row>
    <row r="10" spans="1:9">
      <c r="A10" s="12" t="s">
        <v>89</v>
      </c>
      <c r="B10" s="12">
        <v>0</v>
      </c>
      <c r="C10" s="13"/>
      <c r="D10" s="13"/>
      <c r="E10" s="12">
        <v>4</v>
      </c>
    </row>
    <row r="13" spans="1:9">
      <c r="A13" s="23" t="s">
        <v>119</v>
      </c>
      <c r="B13" s="23" t="s">
        <v>119</v>
      </c>
      <c r="C13" s="23" t="s">
        <v>119</v>
      </c>
      <c r="D13" s="23" t="s">
        <v>119</v>
      </c>
      <c r="E13" s="23" t="s">
        <v>119</v>
      </c>
    </row>
    <row r="14" spans="1:9">
      <c r="A14" s="24"/>
      <c r="B14" s="24"/>
      <c r="C14" s="24"/>
      <c r="D14" s="24"/>
      <c r="E14" s="24"/>
    </row>
    <row r="15" spans="1:9">
      <c r="A15" s="14" t="s">
        <v>83</v>
      </c>
      <c r="B15" s="14" t="s">
        <v>84</v>
      </c>
      <c r="C15" s="20" t="s">
        <v>90</v>
      </c>
      <c r="D15" s="20" t="s">
        <v>90</v>
      </c>
      <c r="E15" s="14" t="s">
        <v>9</v>
      </c>
    </row>
    <row r="16" spans="1:9">
      <c r="A16" s="11" t="s">
        <v>86</v>
      </c>
      <c r="B16" s="11">
        <v>4</v>
      </c>
      <c r="C16" s="18" t="s">
        <v>121</v>
      </c>
      <c r="D16" s="18" t="s">
        <v>121</v>
      </c>
      <c r="E16" s="11">
        <v>4</v>
      </c>
    </row>
    <row r="18" spans="1:5">
      <c r="A18" s="19" t="s">
        <v>97</v>
      </c>
      <c r="B18" s="19" t="s">
        <v>97</v>
      </c>
      <c r="C18" s="19" t="s">
        <v>97</v>
      </c>
      <c r="D18" s="19" t="s">
        <v>97</v>
      </c>
      <c r="E18" s="19" t="s">
        <v>97</v>
      </c>
    </row>
    <row r="19" spans="1:5">
      <c r="A19" s="20" t="s">
        <v>98</v>
      </c>
      <c r="B19" s="14"/>
      <c r="C19" s="14"/>
      <c r="D19" s="14" t="s">
        <v>83</v>
      </c>
      <c r="E19" s="14"/>
    </row>
    <row r="20" spans="1:5">
      <c r="A20" s="18" t="s">
        <v>139</v>
      </c>
      <c r="B20" s="18" t="s">
        <v>139</v>
      </c>
      <c r="C20" s="18" t="s">
        <v>139</v>
      </c>
      <c r="D20" s="11" t="s">
        <v>140</v>
      </c>
      <c r="E20" s="11" t="s">
        <v>96</v>
      </c>
    </row>
  </sheetData>
  <mergeCells count="9">
    <mergeCell ref="C16:D16"/>
    <mergeCell ref="A18:E18"/>
    <mergeCell ref="A19"/>
    <mergeCell ref="A20:C20"/>
    <mergeCell ref="A5:E5"/>
    <mergeCell ref="A6:E6"/>
    <mergeCell ref="A13:E13"/>
    <mergeCell ref="A14:E14"/>
    <mergeCell ref="C15:D15"/>
  </mergeCells>
  <hyperlinks>
    <hyperlink ref="A2" location="'13.6'!A1" display="13.6.9" xr:uid="{00000000-0004-0000-0A00-000000000000}"/>
    <hyperlink ref="F2" location="'13.6.9E'!A1" display="4" xr:uid="{00000000-0004-0000-0A00-000001000000}"/>
    <hyperlink ref="E10" location="'13.6.9E'!A1" display="'13.6.9E'!A1" xr:uid="{00000000-0004-0000-0A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DFF0D8"/>
  </sheetPr>
  <dimension ref="A1:I20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49</v>
      </c>
      <c r="B2" s="6" t="s">
        <v>50</v>
      </c>
      <c r="C2" s="6" t="s">
        <v>14</v>
      </c>
      <c r="D2" s="6" t="s">
        <v>51</v>
      </c>
      <c r="E2" s="6" t="s">
        <v>16</v>
      </c>
      <c r="F2" s="6" t="s">
        <v>141</v>
      </c>
      <c r="G2" s="6">
        <v>9.51</v>
      </c>
      <c r="H2" s="6">
        <v>11.397735000000001</v>
      </c>
      <c r="I2" s="6">
        <v>79.784145000000009</v>
      </c>
    </row>
    <row r="5" spans="1:9">
      <c r="A5" s="21" t="s">
        <v>82</v>
      </c>
      <c r="B5" s="21" t="s">
        <v>82</v>
      </c>
      <c r="C5" s="21" t="s">
        <v>82</v>
      </c>
      <c r="D5" s="21" t="s">
        <v>82</v>
      </c>
      <c r="E5" s="21" t="s">
        <v>82</v>
      </c>
    </row>
    <row r="6" spans="1:9">
      <c r="A6" s="22"/>
      <c r="B6" s="22"/>
      <c r="C6" s="22"/>
      <c r="D6" s="22"/>
      <c r="E6" s="22"/>
    </row>
    <row r="7" spans="1:9">
      <c r="A7" s="10" t="s">
        <v>1</v>
      </c>
      <c r="B7" s="10" t="s">
        <v>83</v>
      </c>
      <c r="C7" s="10" t="s">
        <v>84</v>
      </c>
      <c r="D7" s="10" t="s">
        <v>85</v>
      </c>
      <c r="E7" s="10" t="s">
        <v>9</v>
      </c>
    </row>
    <row r="8" spans="1:9">
      <c r="A8" s="11">
        <v>1</v>
      </c>
      <c r="B8" s="11" t="s">
        <v>86</v>
      </c>
      <c r="C8" s="11">
        <v>7</v>
      </c>
      <c r="D8" s="11" t="s">
        <v>119</v>
      </c>
      <c r="E8" s="11">
        <v>7</v>
      </c>
    </row>
    <row r="9" spans="1:9">
      <c r="A9" s="11" t="s">
        <v>88</v>
      </c>
      <c r="B9" s="11" t="s">
        <v>88</v>
      </c>
      <c r="C9" s="11">
        <f>SUBTOTAL(109,Criteria_Summary13.6.10[Elementos])</f>
        <v>7</v>
      </c>
      <c r="D9" s="11" t="s">
        <v>88</v>
      </c>
      <c r="E9" s="11">
        <f>SUBTOTAL(109,Criteria_Summary13.6.10[Total])</f>
        <v>7</v>
      </c>
    </row>
    <row r="10" spans="1:9">
      <c r="A10" s="12" t="s">
        <v>89</v>
      </c>
      <c r="B10" s="12">
        <v>0</v>
      </c>
      <c r="C10" s="13"/>
      <c r="D10" s="13"/>
      <c r="E10" s="12">
        <v>7</v>
      </c>
    </row>
    <row r="13" spans="1:9">
      <c r="A13" s="23" t="s">
        <v>119</v>
      </c>
      <c r="B13" s="23" t="s">
        <v>119</v>
      </c>
      <c r="C13" s="23" t="s">
        <v>119</v>
      </c>
      <c r="D13" s="23" t="s">
        <v>119</v>
      </c>
      <c r="E13" s="23" t="s">
        <v>119</v>
      </c>
    </row>
    <row r="14" spans="1:9">
      <c r="A14" s="24"/>
      <c r="B14" s="24"/>
      <c r="C14" s="24"/>
      <c r="D14" s="24"/>
      <c r="E14" s="24"/>
    </row>
    <row r="15" spans="1:9">
      <c r="A15" s="14" t="s">
        <v>83</v>
      </c>
      <c r="B15" s="14" t="s">
        <v>84</v>
      </c>
      <c r="C15" s="20" t="s">
        <v>90</v>
      </c>
      <c r="D15" s="20" t="s">
        <v>90</v>
      </c>
      <c r="E15" s="14" t="s">
        <v>9</v>
      </c>
    </row>
    <row r="16" spans="1:9">
      <c r="A16" s="11" t="s">
        <v>86</v>
      </c>
      <c r="B16" s="11">
        <v>7</v>
      </c>
      <c r="C16" s="18" t="s">
        <v>121</v>
      </c>
      <c r="D16" s="18" t="s">
        <v>121</v>
      </c>
      <c r="E16" s="11">
        <v>7</v>
      </c>
    </row>
    <row r="18" spans="1:5">
      <c r="A18" s="19" t="s">
        <v>97</v>
      </c>
      <c r="B18" s="19" t="s">
        <v>97</v>
      </c>
      <c r="C18" s="19" t="s">
        <v>97</v>
      </c>
      <c r="D18" s="19" t="s">
        <v>97</v>
      </c>
      <c r="E18" s="19" t="s">
        <v>97</v>
      </c>
    </row>
    <row r="19" spans="1:5">
      <c r="A19" s="20" t="s">
        <v>98</v>
      </c>
      <c r="B19" s="14"/>
      <c r="C19" s="14"/>
      <c r="D19" s="14" t="s">
        <v>83</v>
      </c>
      <c r="E19" s="14"/>
    </row>
    <row r="20" spans="1:5">
      <c r="A20" s="18" t="s">
        <v>142</v>
      </c>
      <c r="B20" s="18" t="s">
        <v>142</v>
      </c>
      <c r="C20" s="18" t="s">
        <v>142</v>
      </c>
      <c r="D20" s="11" t="s">
        <v>143</v>
      </c>
      <c r="E20" s="11" t="s">
        <v>96</v>
      </c>
    </row>
  </sheetData>
  <mergeCells count="9">
    <mergeCell ref="C16:D16"/>
    <mergeCell ref="A18:E18"/>
    <mergeCell ref="A19"/>
    <mergeCell ref="A20:C20"/>
    <mergeCell ref="A5:E5"/>
    <mergeCell ref="A6:E6"/>
    <mergeCell ref="A13:E13"/>
    <mergeCell ref="A14:E14"/>
    <mergeCell ref="C15:D15"/>
  </mergeCells>
  <hyperlinks>
    <hyperlink ref="A2" location="'13.6'!A1" display="13.6.10" xr:uid="{00000000-0004-0000-0B00-000000000000}"/>
    <hyperlink ref="F2" location="'13.6.10E'!A1" display="7" xr:uid="{00000000-0004-0000-0B00-000001000000}"/>
    <hyperlink ref="E10" location="'13.6.10E'!A1" display="'13.6.10E'!A1" xr:uid="{00000000-0004-0000-0B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53</v>
      </c>
      <c r="B2" s="6" t="s">
        <v>54</v>
      </c>
      <c r="C2" s="6" t="s">
        <v>14</v>
      </c>
      <c r="D2" s="6" t="s">
        <v>55</v>
      </c>
      <c r="E2" s="6" t="s">
        <v>16</v>
      </c>
      <c r="F2" s="6" t="s">
        <v>117</v>
      </c>
      <c r="G2" s="6">
        <v>1300</v>
      </c>
      <c r="H2" s="6">
        <v>1558.0500000000002</v>
      </c>
      <c r="I2" s="6">
        <v>3116.1000000000004</v>
      </c>
    </row>
    <row r="5" spans="1:9">
      <c r="A5" s="21" t="s">
        <v>82</v>
      </c>
      <c r="B5" s="21" t="s">
        <v>82</v>
      </c>
      <c r="C5" s="21" t="s">
        <v>82</v>
      </c>
      <c r="D5" s="21" t="s">
        <v>82</v>
      </c>
      <c r="E5" s="21" t="s">
        <v>82</v>
      </c>
    </row>
    <row r="6" spans="1:9">
      <c r="A6" s="22"/>
      <c r="B6" s="22"/>
      <c r="C6" s="22"/>
      <c r="D6" s="22"/>
      <c r="E6" s="22"/>
    </row>
    <row r="7" spans="1:9">
      <c r="A7" s="10" t="s">
        <v>1</v>
      </c>
      <c r="B7" s="10" t="s">
        <v>83</v>
      </c>
      <c r="C7" s="10" t="s">
        <v>84</v>
      </c>
      <c r="D7" s="10" t="s">
        <v>85</v>
      </c>
      <c r="E7" s="10" t="s">
        <v>9</v>
      </c>
    </row>
    <row r="8" spans="1:9">
      <c r="A8" s="11">
        <v>1</v>
      </c>
      <c r="B8" s="11" t="s">
        <v>86</v>
      </c>
      <c r="C8" s="11">
        <v>2</v>
      </c>
      <c r="D8" s="11" t="s">
        <v>87</v>
      </c>
      <c r="E8" s="11">
        <v>2</v>
      </c>
    </row>
    <row r="9" spans="1:9">
      <c r="A9" s="11" t="s">
        <v>88</v>
      </c>
      <c r="B9" s="11" t="s">
        <v>88</v>
      </c>
      <c r="C9" s="11">
        <f>SUBTOTAL(109,Criteria_Summary13.6.11[Elementos])</f>
        <v>2</v>
      </c>
      <c r="D9" s="11" t="s">
        <v>88</v>
      </c>
      <c r="E9" s="11">
        <f>SUBTOTAL(109,Criteria_Summary13.6.11[Total])</f>
        <v>2</v>
      </c>
    </row>
    <row r="10" spans="1:9">
      <c r="A10" s="12" t="s">
        <v>89</v>
      </c>
      <c r="B10" s="12">
        <v>0</v>
      </c>
      <c r="C10" s="13"/>
      <c r="D10" s="13"/>
      <c r="E10" s="12">
        <v>2</v>
      </c>
    </row>
    <row r="13" spans="1:9">
      <c r="A13" s="23" t="s">
        <v>87</v>
      </c>
      <c r="B13" s="23" t="s">
        <v>87</v>
      </c>
      <c r="C13" s="23" t="s">
        <v>87</v>
      </c>
      <c r="D13" s="23" t="s">
        <v>87</v>
      </c>
      <c r="E13" s="23" t="s">
        <v>87</v>
      </c>
    </row>
    <row r="14" spans="1:9">
      <c r="A14" s="24"/>
      <c r="B14" s="24"/>
      <c r="C14" s="24"/>
      <c r="D14" s="24"/>
      <c r="E14" s="24"/>
    </row>
    <row r="15" spans="1:9">
      <c r="A15" s="14" t="s">
        <v>83</v>
      </c>
      <c r="B15" s="14" t="s">
        <v>84</v>
      </c>
      <c r="C15" s="20" t="s">
        <v>90</v>
      </c>
      <c r="D15" s="20" t="s">
        <v>90</v>
      </c>
      <c r="E15" s="14" t="s">
        <v>9</v>
      </c>
    </row>
    <row r="16" spans="1:9">
      <c r="A16" s="11" t="s">
        <v>86</v>
      </c>
      <c r="B16" s="11">
        <v>2</v>
      </c>
      <c r="C16" s="18" t="s">
        <v>91</v>
      </c>
      <c r="D16" s="18" t="s">
        <v>91</v>
      </c>
      <c r="E16" s="11">
        <v>2</v>
      </c>
    </row>
    <row r="18" spans="1:5">
      <c r="A18" s="19" t="s">
        <v>92</v>
      </c>
      <c r="B18" s="19" t="s">
        <v>92</v>
      </c>
      <c r="C18" s="19" t="s">
        <v>92</v>
      </c>
      <c r="D18" s="19" t="s">
        <v>92</v>
      </c>
      <c r="E18" s="19" t="s">
        <v>92</v>
      </c>
    </row>
    <row r="19" spans="1:5">
      <c r="A19" s="20" t="s">
        <v>93</v>
      </c>
      <c r="B19" s="20" t="s">
        <v>93</v>
      </c>
      <c r="C19" s="20" t="s">
        <v>93</v>
      </c>
      <c r="D19" s="14" t="s">
        <v>94</v>
      </c>
      <c r="E19" s="14"/>
    </row>
    <row r="20" spans="1:5">
      <c r="A20" s="11"/>
      <c r="B20" s="11"/>
      <c r="C20" s="11"/>
      <c r="D20" s="11" t="s">
        <v>95</v>
      </c>
      <c r="E20" s="11" t="s">
        <v>96</v>
      </c>
    </row>
    <row r="22" spans="1:5">
      <c r="A22" s="19" t="s">
        <v>97</v>
      </c>
      <c r="B22" s="19" t="s">
        <v>97</v>
      </c>
      <c r="C22" s="19" t="s">
        <v>97</v>
      </c>
      <c r="D22" s="19" t="s">
        <v>97</v>
      </c>
      <c r="E22" s="19" t="s">
        <v>97</v>
      </c>
    </row>
    <row r="23" spans="1:5">
      <c r="A23" s="20" t="s">
        <v>98</v>
      </c>
      <c r="B23" s="14"/>
      <c r="C23" s="14"/>
      <c r="D23" s="14" t="s">
        <v>83</v>
      </c>
      <c r="E23" s="14"/>
    </row>
    <row r="24" spans="1:5">
      <c r="A24" s="18" t="s">
        <v>99</v>
      </c>
      <c r="B24" s="18" t="s">
        <v>99</v>
      </c>
      <c r="C24" s="18" t="s">
        <v>99</v>
      </c>
      <c r="D24" s="11" t="s">
        <v>100</v>
      </c>
      <c r="E24" s="11" t="s">
        <v>96</v>
      </c>
    </row>
  </sheetData>
  <mergeCells count="11">
    <mergeCell ref="A5:E5"/>
    <mergeCell ref="A6:E6"/>
    <mergeCell ref="A13:E13"/>
    <mergeCell ref="A14:E14"/>
    <mergeCell ref="C15:D15"/>
    <mergeCell ref="A24:C24"/>
    <mergeCell ref="C16:D16"/>
    <mergeCell ref="A18:E18"/>
    <mergeCell ref="A19:C19"/>
    <mergeCell ref="A22:E22"/>
    <mergeCell ref="A23"/>
  </mergeCells>
  <hyperlinks>
    <hyperlink ref="A2" location="'13.6'!A1" display="13.6.11" xr:uid="{00000000-0004-0000-0C00-000000000000}"/>
    <hyperlink ref="F2" location="'13.6.11E'!A1" display="2" xr:uid="{00000000-0004-0000-0C00-000001000000}"/>
    <hyperlink ref="E10" location="'13.6.11E'!A1" display="'13.6.11E'!A1" xr:uid="{00000000-0004-0000-0C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DFF0D8"/>
  </sheetPr>
  <dimension ref="A1:I20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56</v>
      </c>
      <c r="B2" s="6" t="s">
        <v>57</v>
      </c>
      <c r="C2" s="6" t="s">
        <v>20</v>
      </c>
      <c r="D2" s="6" t="s">
        <v>58</v>
      </c>
      <c r="E2" s="6" t="s">
        <v>16</v>
      </c>
      <c r="F2" s="6" t="s">
        <v>138</v>
      </c>
      <c r="G2" s="6">
        <v>55.93</v>
      </c>
      <c r="H2" s="6">
        <v>67.032105000000001</v>
      </c>
      <c r="I2" s="6">
        <v>268.12842000000001</v>
      </c>
    </row>
    <row r="5" spans="1:9">
      <c r="A5" s="21" t="s">
        <v>82</v>
      </c>
      <c r="B5" s="21" t="s">
        <v>82</v>
      </c>
      <c r="C5" s="21" t="s">
        <v>82</v>
      </c>
      <c r="D5" s="21" t="s">
        <v>82</v>
      </c>
      <c r="E5" s="21" t="s">
        <v>82</v>
      </c>
    </row>
    <row r="6" spans="1:9">
      <c r="A6" s="22"/>
      <c r="B6" s="22"/>
      <c r="C6" s="22"/>
      <c r="D6" s="22"/>
      <c r="E6" s="22"/>
    </row>
    <row r="7" spans="1:9">
      <c r="A7" s="10" t="s">
        <v>1</v>
      </c>
      <c r="B7" s="10" t="s">
        <v>83</v>
      </c>
      <c r="C7" s="10" t="s">
        <v>84</v>
      </c>
      <c r="D7" s="10" t="s">
        <v>85</v>
      </c>
      <c r="E7" s="10" t="s">
        <v>9</v>
      </c>
    </row>
    <row r="8" spans="1:9">
      <c r="A8" s="11">
        <v>1</v>
      </c>
      <c r="B8" s="11" t="s">
        <v>86</v>
      </c>
      <c r="C8" s="11">
        <v>4</v>
      </c>
      <c r="D8" s="11" t="s">
        <v>119</v>
      </c>
      <c r="E8" s="11">
        <v>4</v>
      </c>
    </row>
    <row r="9" spans="1:9">
      <c r="A9" s="11" t="s">
        <v>88</v>
      </c>
      <c r="B9" s="11" t="s">
        <v>88</v>
      </c>
      <c r="C9" s="11">
        <f>SUBTOTAL(109,Criteria_Summary13.6.12[Elementos])</f>
        <v>4</v>
      </c>
      <c r="D9" s="11" t="s">
        <v>88</v>
      </c>
      <c r="E9" s="11">
        <f>SUBTOTAL(109,Criteria_Summary13.6.12[Total])</f>
        <v>4</v>
      </c>
    </row>
    <row r="10" spans="1:9">
      <c r="A10" s="12" t="s">
        <v>89</v>
      </c>
      <c r="B10" s="12">
        <v>0</v>
      </c>
      <c r="C10" s="13"/>
      <c r="D10" s="13"/>
      <c r="E10" s="12">
        <v>4</v>
      </c>
    </row>
    <row r="13" spans="1:9">
      <c r="A13" s="23" t="s">
        <v>119</v>
      </c>
      <c r="B13" s="23" t="s">
        <v>119</v>
      </c>
      <c r="C13" s="23" t="s">
        <v>119</v>
      </c>
      <c r="D13" s="23" t="s">
        <v>119</v>
      </c>
      <c r="E13" s="23" t="s">
        <v>119</v>
      </c>
    </row>
    <row r="14" spans="1:9">
      <c r="A14" s="24"/>
      <c r="B14" s="24"/>
      <c r="C14" s="24"/>
      <c r="D14" s="24"/>
      <c r="E14" s="24"/>
    </row>
    <row r="15" spans="1:9">
      <c r="A15" s="14" t="s">
        <v>83</v>
      </c>
      <c r="B15" s="14" t="s">
        <v>84</v>
      </c>
      <c r="C15" s="20" t="s">
        <v>90</v>
      </c>
      <c r="D15" s="20" t="s">
        <v>90</v>
      </c>
      <c r="E15" s="14" t="s">
        <v>9</v>
      </c>
    </row>
    <row r="16" spans="1:9">
      <c r="A16" s="11" t="s">
        <v>86</v>
      </c>
      <c r="B16" s="11">
        <v>4</v>
      </c>
      <c r="C16" s="18" t="s">
        <v>121</v>
      </c>
      <c r="D16" s="18" t="s">
        <v>121</v>
      </c>
      <c r="E16" s="11">
        <v>4</v>
      </c>
    </row>
    <row r="18" spans="1:5">
      <c r="A18" s="19" t="s">
        <v>97</v>
      </c>
      <c r="B18" s="19" t="s">
        <v>97</v>
      </c>
      <c r="C18" s="19" t="s">
        <v>97</v>
      </c>
      <c r="D18" s="19" t="s">
        <v>97</v>
      </c>
      <c r="E18" s="19" t="s">
        <v>97</v>
      </c>
    </row>
    <row r="19" spans="1:5">
      <c r="A19" s="20" t="s">
        <v>98</v>
      </c>
      <c r="B19" s="14"/>
      <c r="C19" s="14"/>
      <c r="D19" s="14" t="s">
        <v>83</v>
      </c>
      <c r="E19" s="14"/>
    </row>
    <row r="20" spans="1:5">
      <c r="A20" s="18" t="s">
        <v>139</v>
      </c>
      <c r="B20" s="18" t="s">
        <v>139</v>
      </c>
      <c r="C20" s="18" t="s">
        <v>139</v>
      </c>
      <c r="D20" s="11" t="s">
        <v>140</v>
      </c>
      <c r="E20" s="11" t="s">
        <v>96</v>
      </c>
    </row>
  </sheetData>
  <mergeCells count="9">
    <mergeCell ref="C16:D16"/>
    <mergeCell ref="A18:E18"/>
    <mergeCell ref="A19"/>
    <mergeCell ref="A20:C20"/>
    <mergeCell ref="A5:E5"/>
    <mergeCell ref="A6:E6"/>
    <mergeCell ref="A13:E13"/>
    <mergeCell ref="A14:E14"/>
    <mergeCell ref="C15:D15"/>
  </mergeCells>
  <hyperlinks>
    <hyperlink ref="A2" location="'13.6'!A1" display="13.6.12" xr:uid="{00000000-0004-0000-0D00-000000000000}"/>
    <hyperlink ref="F2" location="'13.6.12E'!A1" display="4" xr:uid="{00000000-0004-0000-0D00-000001000000}"/>
    <hyperlink ref="E10" location="'13.6.12E'!A1" display="'13.6.12E'!A1" xr:uid="{00000000-0004-0000-0D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DFF0D8"/>
  </sheetPr>
  <dimension ref="A1:I20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59</v>
      </c>
      <c r="B2" s="6" t="s">
        <v>60</v>
      </c>
      <c r="C2" s="6" t="s">
        <v>20</v>
      </c>
      <c r="D2" s="6" t="s">
        <v>61</v>
      </c>
      <c r="E2" s="6" t="s">
        <v>16</v>
      </c>
      <c r="F2" s="6" t="s">
        <v>81</v>
      </c>
      <c r="G2" s="6">
        <v>30.37</v>
      </c>
      <c r="H2" s="6">
        <v>36.398445000000002</v>
      </c>
      <c r="I2" s="6">
        <v>36.398445000000002</v>
      </c>
    </row>
    <row r="5" spans="1:9">
      <c r="A5" s="21" t="s">
        <v>82</v>
      </c>
      <c r="B5" s="21" t="s">
        <v>82</v>
      </c>
      <c r="C5" s="21" t="s">
        <v>82</v>
      </c>
      <c r="D5" s="21" t="s">
        <v>82</v>
      </c>
      <c r="E5" s="21" t="s">
        <v>82</v>
      </c>
    </row>
    <row r="6" spans="1:9">
      <c r="A6" s="22"/>
      <c r="B6" s="22"/>
      <c r="C6" s="22"/>
      <c r="D6" s="22"/>
      <c r="E6" s="22"/>
    </row>
    <row r="7" spans="1:9">
      <c r="A7" s="10" t="s">
        <v>1</v>
      </c>
      <c r="B7" s="10" t="s">
        <v>83</v>
      </c>
      <c r="C7" s="10" t="s">
        <v>84</v>
      </c>
      <c r="D7" s="10" t="s">
        <v>85</v>
      </c>
      <c r="E7" s="10" t="s">
        <v>9</v>
      </c>
    </row>
    <row r="8" spans="1:9">
      <c r="A8" s="11">
        <v>1</v>
      </c>
      <c r="B8" s="11" t="s">
        <v>86</v>
      </c>
      <c r="C8" s="11">
        <v>1</v>
      </c>
      <c r="D8" s="11" t="s">
        <v>119</v>
      </c>
      <c r="E8" s="11">
        <v>1</v>
      </c>
    </row>
    <row r="9" spans="1:9">
      <c r="A9" s="11" t="s">
        <v>88</v>
      </c>
      <c r="B9" s="11" t="s">
        <v>88</v>
      </c>
      <c r="C9" s="11">
        <f>SUBTOTAL(109,Criteria_Summary13.6.13[Elementos])</f>
        <v>1</v>
      </c>
      <c r="D9" s="11" t="s">
        <v>88</v>
      </c>
      <c r="E9" s="11">
        <f>SUBTOTAL(109,Criteria_Summary13.6.13[Total])</f>
        <v>1</v>
      </c>
    </row>
    <row r="10" spans="1:9">
      <c r="A10" s="12" t="s">
        <v>89</v>
      </c>
      <c r="B10" s="12">
        <v>0</v>
      </c>
      <c r="C10" s="13"/>
      <c r="D10" s="13"/>
      <c r="E10" s="12">
        <v>1</v>
      </c>
    </row>
    <row r="13" spans="1:9">
      <c r="A13" s="23" t="s">
        <v>119</v>
      </c>
      <c r="B13" s="23" t="s">
        <v>119</v>
      </c>
      <c r="C13" s="23" t="s">
        <v>119</v>
      </c>
      <c r="D13" s="23" t="s">
        <v>119</v>
      </c>
      <c r="E13" s="23" t="s">
        <v>119</v>
      </c>
    </row>
    <row r="14" spans="1:9">
      <c r="A14" s="24"/>
      <c r="B14" s="24"/>
      <c r="C14" s="24"/>
      <c r="D14" s="24"/>
      <c r="E14" s="24"/>
    </row>
    <row r="15" spans="1:9">
      <c r="A15" s="14" t="s">
        <v>83</v>
      </c>
      <c r="B15" s="14" t="s">
        <v>84</v>
      </c>
      <c r="C15" s="20" t="s">
        <v>90</v>
      </c>
      <c r="D15" s="20" t="s">
        <v>90</v>
      </c>
      <c r="E15" s="14" t="s">
        <v>9</v>
      </c>
    </row>
    <row r="16" spans="1:9">
      <c r="A16" s="11" t="s">
        <v>86</v>
      </c>
      <c r="B16" s="11">
        <v>1</v>
      </c>
      <c r="C16" s="18" t="s">
        <v>121</v>
      </c>
      <c r="D16" s="18" t="s">
        <v>121</v>
      </c>
      <c r="E16" s="11">
        <v>1</v>
      </c>
    </row>
    <row r="18" spans="1:5">
      <c r="A18" s="19" t="s">
        <v>97</v>
      </c>
      <c r="B18" s="19" t="s">
        <v>97</v>
      </c>
      <c r="C18" s="19" t="s">
        <v>97</v>
      </c>
      <c r="D18" s="19" t="s">
        <v>97</v>
      </c>
      <c r="E18" s="19" t="s">
        <v>97</v>
      </c>
    </row>
    <row r="19" spans="1:5">
      <c r="A19" s="20" t="s">
        <v>98</v>
      </c>
      <c r="B19" s="14"/>
      <c r="C19" s="14"/>
      <c r="D19" s="14" t="s">
        <v>83</v>
      </c>
      <c r="E19" s="14"/>
    </row>
    <row r="20" spans="1:5">
      <c r="A20" s="18" t="s">
        <v>126</v>
      </c>
      <c r="B20" s="18" t="s">
        <v>126</v>
      </c>
      <c r="C20" s="18" t="s">
        <v>126</v>
      </c>
      <c r="D20" s="11" t="s">
        <v>127</v>
      </c>
      <c r="E20" s="11" t="s">
        <v>96</v>
      </c>
    </row>
  </sheetData>
  <mergeCells count="9">
    <mergeCell ref="C16:D16"/>
    <mergeCell ref="A18:E18"/>
    <mergeCell ref="A19"/>
    <mergeCell ref="A20:C20"/>
    <mergeCell ref="A5:E5"/>
    <mergeCell ref="A6:E6"/>
    <mergeCell ref="A13:E13"/>
    <mergeCell ref="A14:E14"/>
    <mergeCell ref="C15:D15"/>
  </mergeCells>
  <hyperlinks>
    <hyperlink ref="A2" location="'13.6'!A1" display="13.6.13" xr:uid="{00000000-0004-0000-0E00-000000000000}"/>
    <hyperlink ref="F2" location="'13.6.13E'!A1" display="1" xr:uid="{00000000-0004-0000-0E00-000001000000}"/>
    <hyperlink ref="E10" location="'13.6.13E'!A1" display="'13.6.13E'!A1" xr:uid="{00000000-0004-0000-0E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DFF0D8"/>
  </sheetPr>
  <dimension ref="A1:I20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62</v>
      </c>
      <c r="B2" s="6" t="s">
        <v>63</v>
      </c>
      <c r="C2" s="6" t="s">
        <v>20</v>
      </c>
      <c r="D2" s="6" t="s">
        <v>64</v>
      </c>
      <c r="E2" s="6" t="s">
        <v>16</v>
      </c>
      <c r="F2" s="6" t="s">
        <v>81</v>
      </c>
      <c r="G2" s="6">
        <v>35.909999999999997</v>
      </c>
      <c r="H2" s="6">
        <v>43.038134999999997</v>
      </c>
      <c r="I2" s="6">
        <v>43.038134999999997</v>
      </c>
    </row>
    <row r="5" spans="1:9">
      <c r="A5" s="21" t="s">
        <v>82</v>
      </c>
      <c r="B5" s="21" t="s">
        <v>82</v>
      </c>
      <c r="C5" s="21" t="s">
        <v>82</v>
      </c>
      <c r="D5" s="21" t="s">
        <v>82</v>
      </c>
      <c r="E5" s="21" t="s">
        <v>82</v>
      </c>
    </row>
    <row r="6" spans="1:9">
      <c r="A6" s="22"/>
      <c r="B6" s="22"/>
      <c r="C6" s="22"/>
      <c r="D6" s="22"/>
      <c r="E6" s="22"/>
    </row>
    <row r="7" spans="1:9">
      <c r="A7" s="10" t="s">
        <v>1</v>
      </c>
      <c r="B7" s="10" t="s">
        <v>83</v>
      </c>
      <c r="C7" s="10" t="s">
        <v>84</v>
      </c>
      <c r="D7" s="10" t="s">
        <v>85</v>
      </c>
      <c r="E7" s="10" t="s">
        <v>9</v>
      </c>
    </row>
    <row r="8" spans="1:9">
      <c r="A8" s="11">
        <v>1</v>
      </c>
      <c r="B8" s="11" t="s">
        <v>86</v>
      </c>
      <c r="C8" s="11">
        <v>1</v>
      </c>
      <c r="D8" s="11" t="s">
        <v>119</v>
      </c>
      <c r="E8" s="11">
        <v>1</v>
      </c>
    </row>
    <row r="9" spans="1:9">
      <c r="A9" s="11" t="s">
        <v>88</v>
      </c>
      <c r="B9" s="11" t="s">
        <v>88</v>
      </c>
      <c r="C9" s="11">
        <f>SUBTOTAL(109,Criteria_Summary13.6.14[Elementos])</f>
        <v>1</v>
      </c>
      <c r="D9" s="11" t="s">
        <v>88</v>
      </c>
      <c r="E9" s="11">
        <f>SUBTOTAL(109,Criteria_Summary13.6.14[Total])</f>
        <v>1</v>
      </c>
    </row>
    <row r="10" spans="1:9">
      <c r="A10" s="12" t="s">
        <v>89</v>
      </c>
      <c r="B10" s="12">
        <v>0</v>
      </c>
      <c r="C10" s="13"/>
      <c r="D10" s="13"/>
      <c r="E10" s="12">
        <v>1</v>
      </c>
    </row>
    <row r="13" spans="1:9">
      <c r="A13" s="23" t="s">
        <v>119</v>
      </c>
      <c r="B13" s="23" t="s">
        <v>119</v>
      </c>
      <c r="C13" s="23" t="s">
        <v>119</v>
      </c>
      <c r="D13" s="23" t="s">
        <v>119</v>
      </c>
      <c r="E13" s="23" t="s">
        <v>119</v>
      </c>
    </row>
    <row r="14" spans="1:9">
      <c r="A14" s="24"/>
      <c r="B14" s="24"/>
      <c r="C14" s="24"/>
      <c r="D14" s="24"/>
      <c r="E14" s="24"/>
    </row>
    <row r="15" spans="1:9">
      <c r="A15" s="14" t="s">
        <v>83</v>
      </c>
      <c r="B15" s="14" t="s">
        <v>84</v>
      </c>
      <c r="C15" s="20" t="s">
        <v>90</v>
      </c>
      <c r="D15" s="20" t="s">
        <v>90</v>
      </c>
      <c r="E15" s="14" t="s">
        <v>9</v>
      </c>
    </row>
    <row r="16" spans="1:9">
      <c r="A16" s="11" t="s">
        <v>86</v>
      </c>
      <c r="B16" s="11">
        <v>1</v>
      </c>
      <c r="C16" s="18" t="s">
        <v>121</v>
      </c>
      <c r="D16" s="18" t="s">
        <v>121</v>
      </c>
      <c r="E16" s="11">
        <v>1</v>
      </c>
    </row>
    <row r="18" spans="1:5">
      <c r="A18" s="19" t="s">
        <v>97</v>
      </c>
      <c r="B18" s="19" t="s">
        <v>97</v>
      </c>
      <c r="C18" s="19" t="s">
        <v>97</v>
      </c>
      <c r="D18" s="19" t="s">
        <v>97</v>
      </c>
      <c r="E18" s="19" t="s">
        <v>97</v>
      </c>
    </row>
    <row r="19" spans="1:5">
      <c r="A19" s="20" t="s">
        <v>98</v>
      </c>
      <c r="B19" s="14"/>
      <c r="C19" s="14"/>
      <c r="D19" s="14" t="s">
        <v>83</v>
      </c>
      <c r="E19" s="14"/>
    </row>
    <row r="20" spans="1:5">
      <c r="A20" s="18" t="s">
        <v>124</v>
      </c>
      <c r="B20" s="18" t="s">
        <v>124</v>
      </c>
      <c r="C20" s="18" t="s">
        <v>124</v>
      </c>
      <c r="D20" s="11" t="s">
        <v>125</v>
      </c>
      <c r="E20" s="11" t="s">
        <v>96</v>
      </c>
    </row>
  </sheetData>
  <mergeCells count="9">
    <mergeCell ref="C16:D16"/>
    <mergeCell ref="A18:E18"/>
    <mergeCell ref="A19"/>
    <mergeCell ref="A20:C20"/>
    <mergeCell ref="A5:E5"/>
    <mergeCell ref="A6:E6"/>
    <mergeCell ref="A13:E13"/>
    <mergeCell ref="A14:E14"/>
    <mergeCell ref="C15:D15"/>
  </mergeCells>
  <hyperlinks>
    <hyperlink ref="A2" location="'13.6'!A1" display="13.6.14" xr:uid="{00000000-0004-0000-0F00-000000000000}"/>
    <hyperlink ref="F2" location="'13.6.14E'!A1" display="1" xr:uid="{00000000-0004-0000-0F00-000001000000}"/>
    <hyperlink ref="E10" location="'13.6.14E'!A1" display="'13.6.14E'!A1" xr:uid="{00000000-0004-0000-0F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DFF0D8"/>
  </sheetPr>
  <dimension ref="A1:I24"/>
  <sheetViews>
    <sheetView showGridLines="0" workbookViewId="0">
      <selection activeCell="F33" sqref="F33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65</v>
      </c>
      <c r="B2" s="6" t="s">
        <v>67</v>
      </c>
      <c r="C2" s="6" t="s">
        <v>20</v>
      </c>
      <c r="D2" s="6" t="s">
        <v>68</v>
      </c>
      <c r="E2" s="6" t="s">
        <v>16</v>
      </c>
      <c r="F2" s="6" t="s">
        <v>117</v>
      </c>
      <c r="G2" s="6">
        <v>54.84</v>
      </c>
      <c r="H2" s="6">
        <v>65.725740000000016</v>
      </c>
      <c r="I2" s="6">
        <v>131.45148000000003</v>
      </c>
    </row>
    <row r="5" spans="1:9">
      <c r="A5" s="21" t="s">
        <v>82</v>
      </c>
      <c r="B5" s="21" t="s">
        <v>82</v>
      </c>
      <c r="C5" s="21" t="s">
        <v>82</v>
      </c>
      <c r="D5" s="21" t="s">
        <v>82</v>
      </c>
      <c r="E5" s="21" t="s">
        <v>82</v>
      </c>
    </row>
    <row r="6" spans="1:9">
      <c r="A6" s="22"/>
      <c r="B6" s="22"/>
      <c r="C6" s="22"/>
      <c r="D6" s="22"/>
      <c r="E6" s="22"/>
    </row>
    <row r="7" spans="1:9">
      <c r="A7" s="10" t="s">
        <v>1</v>
      </c>
      <c r="B7" s="10" t="s">
        <v>83</v>
      </c>
      <c r="C7" s="10" t="s">
        <v>84</v>
      </c>
      <c r="D7" s="10" t="s">
        <v>85</v>
      </c>
      <c r="E7" s="10" t="s">
        <v>9</v>
      </c>
    </row>
    <row r="8" spans="1:9">
      <c r="A8" s="11">
        <v>1</v>
      </c>
      <c r="B8" s="11" t="s">
        <v>86</v>
      </c>
      <c r="C8" s="11">
        <v>2</v>
      </c>
      <c r="D8" s="11" t="s">
        <v>118</v>
      </c>
      <c r="E8" s="11">
        <v>2</v>
      </c>
    </row>
    <row r="9" spans="1:9">
      <c r="A9" s="11" t="s">
        <v>88</v>
      </c>
      <c r="B9" s="11" t="s">
        <v>88</v>
      </c>
      <c r="C9" s="11">
        <f>SUBTOTAL(109,Criteria_Summary13.6.16[Elementos])</f>
        <v>2</v>
      </c>
      <c r="D9" s="11" t="s">
        <v>88</v>
      </c>
      <c r="E9" s="11">
        <f>SUBTOTAL(109,Criteria_Summary13.6.16[Total])</f>
        <v>2</v>
      </c>
    </row>
    <row r="10" spans="1:9">
      <c r="A10" s="12" t="s">
        <v>89</v>
      </c>
      <c r="B10" s="12">
        <v>0</v>
      </c>
      <c r="C10" s="13"/>
      <c r="D10" s="13"/>
      <c r="E10" s="12">
        <v>2</v>
      </c>
    </row>
    <row r="13" spans="1:9">
      <c r="A13" s="23" t="s">
        <v>118</v>
      </c>
      <c r="B13" s="23" t="s">
        <v>118</v>
      </c>
      <c r="C13" s="23" t="s">
        <v>118</v>
      </c>
      <c r="D13" s="23" t="s">
        <v>118</v>
      </c>
      <c r="E13" s="23" t="s">
        <v>118</v>
      </c>
    </row>
    <row r="14" spans="1:9">
      <c r="A14" s="24"/>
      <c r="B14" s="24"/>
      <c r="C14" s="24"/>
      <c r="D14" s="24"/>
      <c r="E14" s="24"/>
    </row>
    <row r="15" spans="1:9">
      <c r="A15" s="14" t="s">
        <v>83</v>
      </c>
      <c r="B15" s="14" t="s">
        <v>84</v>
      </c>
      <c r="C15" s="20" t="s">
        <v>90</v>
      </c>
      <c r="D15" s="20" t="s">
        <v>90</v>
      </c>
      <c r="E15" s="14" t="s">
        <v>9</v>
      </c>
    </row>
    <row r="16" spans="1:9">
      <c r="A16" s="11" t="s">
        <v>86</v>
      </c>
      <c r="B16" s="11">
        <v>2</v>
      </c>
      <c r="C16" s="18" t="s">
        <v>121</v>
      </c>
      <c r="D16" s="18" t="s">
        <v>121</v>
      </c>
      <c r="E16" s="11">
        <v>2</v>
      </c>
    </row>
    <row r="18" spans="1:5">
      <c r="A18" s="19" t="s">
        <v>92</v>
      </c>
      <c r="B18" s="19" t="s">
        <v>92</v>
      </c>
      <c r="C18" s="19" t="s">
        <v>92</v>
      </c>
      <c r="D18" s="19" t="s">
        <v>92</v>
      </c>
      <c r="E18" s="19" t="s">
        <v>92</v>
      </c>
    </row>
    <row r="19" spans="1:5">
      <c r="A19" s="20" t="s">
        <v>93</v>
      </c>
      <c r="B19" s="20" t="s">
        <v>93</v>
      </c>
      <c r="C19" s="20" t="s">
        <v>93</v>
      </c>
      <c r="D19" s="14" t="s">
        <v>94</v>
      </c>
      <c r="E19" s="14"/>
    </row>
    <row r="20" spans="1:5">
      <c r="A20" s="11"/>
      <c r="B20" s="11"/>
      <c r="C20" s="11"/>
      <c r="D20" s="11" t="s">
        <v>95</v>
      </c>
      <c r="E20" s="11" t="s">
        <v>96</v>
      </c>
    </row>
    <row r="22" spans="1:5">
      <c r="A22" s="19" t="s">
        <v>97</v>
      </c>
      <c r="B22" s="19" t="s">
        <v>97</v>
      </c>
      <c r="C22" s="19" t="s">
        <v>97</v>
      </c>
      <c r="D22" s="19" t="s">
        <v>97</v>
      </c>
      <c r="E22" s="19" t="s">
        <v>97</v>
      </c>
    </row>
    <row r="23" spans="1:5">
      <c r="A23" s="20" t="s">
        <v>98</v>
      </c>
      <c r="B23" s="14"/>
      <c r="C23" s="14"/>
      <c r="D23" s="14" t="s">
        <v>83</v>
      </c>
      <c r="E23" s="14"/>
    </row>
    <row r="24" spans="1:5">
      <c r="A24" s="18" t="s">
        <v>132</v>
      </c>
      <c r="B24" s="18" t="s">
        <v>132</v>
      </c>
      <c r="C24" s="18" t="s">
        <v>132</v>
      </c>
      <c r="D24" s="11" t="s">
        <v>133</v>
      </c>
      <c r="E24" s="11" t="s">
        <v>96</v>
      </c>
    </row>
  </sheetData>
  <mergeCells count="11">
    <mergeCell ref="A5:E5"/>
    <mergeCell ref="A6:E6"/>
    <mergeCell ref="A13:E13"/>
    <mergeCell ref="A14:E14"/>
    <mergeCell ref="C15:D15"/>
    <mergeCell ref="A24:C24"/>
    <mergeCell ref="C16:D16"/>
    <mergeCell ref="A18:E18"/>
    <mergeCell ref="A19:C19"/>
    <mergeCell ref="A22:E22"/>
    <mergeCell ref="A23"/>
  </mergeCells>
  <hyperlinks>
    <hyperlink ref="A2" location="'13.6'!A1" display="13.6.16" xr:uid="{00000000-0004-0000-1100-000000000000}"/>
    <hyperlink ref="F2" location="'13.6.16E'!A1" display="2" xr:uid="{00000000-0004-0000-1100-000001000000}"/>
    <hyperlink ref="E10" location="'13.6.16E'!A1" display="'13.6.16E'!A1" xr:uid="{00000000-0004-0000-11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DFF0D8"/>
  </sheetPr>
  <dimension ref="A1:I20"/>
  <sheetViews>
    <sheetView showGridLines="0" workbookViewId="0">
      <selection activeCell="H32" sqref="H32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66</v>
      </c>
      <c r="B2" s="6" t="s">
        <v>70</v>
      </c>
      <c r="C2" s="6" t="s">
        <v>20</v>
      </c>
      <c r="D2" s="6" t="s">
        <v>71</v>
      </c>
      <c r="E2" s="6" t="s">
        <v>16</v>
      </c>
      <c r="F2" s="6" t="s">
        <v>144</v>
      </c>
      <c r="G2" s="6">
        <v>61.84</v>
      </c>
      <c r="H2" s="6">
        <v>74.115240000000014</v>
      </c>
      <c r="I2" s="6">
        <v>222.34572000000003</v>
      </c>
    </row>
    <row r="5" spans="1:9">
      <c r="A5" s="21" t="s">
        <v>82</v>
      </c>
      <c r="B5" s="21" t="s">
        <v>82</v>
      </c>
      <c r="C5" s="21" t="s">
        <v>82</v>
      </c>
      <c r="D5" s="21" t="s">
        <v>82</v>
      </c>
      <c r="E5" s="21" t="s">
        <v>82</v>
      </c>
    </row>
    <row r="6" spans="1:9">
      <c r="A6" s="22"/>
      <c r="B6" s="22"/>
      <c r="C6" s="22"/>
      <c r="D6" s="22"/>
      <c r="E6" s="22"/>
    </row>
    <row r="7" spans="1:9">
      <c r="A7" s="10" t="s">
        <v>1</v>
      </c>
      <c r="B7" s="10" t="s">
        <v>83</v>
      </c>
      <c r="C7" s="10" t="s">
        <v>84</v>
      </c>
      <c r="D7" s="10" t="s">
        <v>85</v>
      </c>
      <c r="E7" s="10" t="s">
        <v>9</v>
      </c>
    </row>
    <row r="8" spans="1:9">
      <c r="A8" s="11">
        <v>1</v>
      </c>
      <c r="B8" s="11" t="s">
        <v>86</v>
      </c>
      <c r="C8" s="11">
        <v>3</v>
      </c>
      <c r="D8" s="11" t="s">
        <v>119</v>
      </c>
      <c r="E8" s="11">
        <v>3</v>
      </c>
    </row>
    <row r="9" spans="1:9">
      <c r="A9" s="11" t="s">
        <v>88</v>
      </c>
      <c r="B9" s="11" t="s">
        <v>88</v>
      </c>
      <c r="C9" s="11">
        <f>SUBTOTAL(109,Criteria_Summary13.6.17[Elementos])</f>
        <v>3</v>
      </c>
      <c r="D9" s="11" t="s">
        <v>88</v>
      </c>
      <c r="E9" s="11">
        <f>SUBTOTAL(109,Criteria_Summary13.6.17[Total])</f>
        <v>3</v>
      </c>
    </row>
    <row r="10" spans="1:9">
      <c r="A10" s="12" t="s">
        <v>89</v>
      </c>
      <c r="B10" s="12">
        <v>0</v>
      </c>
      <c r="C10" s="13"/>
      <c r="D10" s="13"/>
      <c r="E10" s="12">
        <v>3</v>
      </c>
    </row>
    <row r="13" spans="1:9">
      <c r="A13" s="23" t="s">
        <v>119</v>
      </c>
      <c r="B13" s="23" t="s">
        <v>119</v>
      </c>
      <c r="C13" s="23" t="s">
        <v>119</v>
      </c>
      <c r="D13" s="23" t="s">
        <v>119</v>
      </c>
      <c r="E13" s="23" t="s">
        <v>119</v>
      </c>
    </row>
    <row r="14" spans="1:9">
      <c r="A14" s="24"/>
      <c r="B14" s="24"/>
      <c r="C14" s="24"/>
      <c r="D14" s="24"/>
      <c r="E14" s="24"/>
    </row>
    <row r="15" spans="1:9">
      <c r="A15" s="14" t="s">
        <v>83</v>
      </c>
      <c r="B15" s="14" t="s">
        <v>84</v>
      </c>
      <c r="C15" s="20" t="s">
        <v>90</v>
      </c>
      <c r="D15" s="20" t="s">
        <v>90</v>
      </c>
      <c r="E15" s="14" t="s">
        <v>9</v>
      </c>
    </row>
    <row r="16" spans="1:9">
      <c r="A16" s="11" t="s">
        <v>86</v>
      </c>
      <c r="B16" s="11">
        <v>3</v>
      </c>
      <c r="C16" s="18" t="s">
        <v>121</v>
      </c>
      <c r="D16" s="18" t="s">
        <v>121</v>
      </c>
      <c r="E16" s="11">
        <v>3</v>
      </c>
    </row>
    <row r="18" spans="1:5">
      <c r="A18" s="19" t="s">
        <v>101</v>
      </c>
      <c r="B18" s="19" t="s">
        <v>101</v>
      </c>
      <c r="C18" s="19" t="s">
        <v>101</v>
      </c>
      <c r="D18" s="19" t="s">
        <v>101</v>
      </c>
      <c r="E18" s="19" t="s">
        <v>101</v>
      </c>
    </row>
    <row r="19" spans="1:5">
      <c r="A19" s="14" t="s">
        <v>83</v>
      </c>
      <c r="B19" s="14" t="s">
        <v>102</v>
      </c>
      <c r="C19" s="14" t="s">
        <v>103</v>
      </c>
      <c r="D19" s="14" t="s">
        <v>104</v>
      </c>
      <c r="E19" s="14"/>
    </row>
    <row r="20" spans="1:5" ht="24.75">
      <c r="A20" s="11" t="s">
        <v>83</v>
      </c>
      <c r="B20" s="11" t="s">
        <v>106</v>
      </c>
      <c r="C20" s="11" t="s">
        <v>145</v>
      </c>
      <c r="D20" s="11" t="s">
        <v>4</v>
      </c>
      <c r="E20" s="11" t="s">
        <v>109</v>
      </c>
    </row>
  </sheetData>
  <mergeCells count="7">
    <mergeCell ref="C16:D16"/>
    <mergeCell ref="A18:E18"/>
    <mergeCell ref="A5:E5"/>
    <mergeCell ref="A6:E6"/>
    <mergeCell ref="A13:E13"/>
    <mergeCell ref="A14:E14"/>
    <mergeCell ref="C15:D15"/>
  </mergeCells>
  <hyperlinks>
    <hyperlink ref="A2" location="'13.6'!A1" display="13.6.17" xr:uid="{00000000-0004-0000-1200-000000000000}"/>
    <hyperlink ref="F2" location="'13.6.17E'!A1" display="3" xr:uid="{00000000-0004-0000-1200-000001000000}"/>
    <hyperlink ref="E10" location="'13.6.17E'!A1" display="'13.6.17E'!A1" xr:uid="{00000000-0004-0000-12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DFF0D8"/>
  </sheetPr>
  <dimension ref="A1:I20"/>
  <sheetViews>
    <sheetView showGridLines="0" workbookViewId="0">
      <selection activeCell="G32" sqref="G32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69</v>
      </c>
      <c r="B2" s="6" t="s">
        <v>74</v>
      </c>
      <c r="C2" s="6" t="s">
        <v>34</v>
      </c>
      <c r="D2" s="6" t="s">
        <v>75</v>
      </c>
      <c r="E2" s="6" t="s">
        <v>16</v>
      </c>
      <c r="F2" s="6" t="s">
        <v>144</v>
      </c>
      <c r="G2" s="6">
        <v>275.69</v>
      </c>
      <c r="H2" s="6">
        <v>330.41446500000001</v>
      </c>
      <c r="I2" s="6">
        <v>991.24339499999996</v>
      </c>
    </row>
    <row r="5" spans="1:9">
      <c r="A5" s="21" t="s">
        <v>82</v>
      </c>
      <c r="B5" s="21" t="s">
        <v>82</v>
      </c>
      <c r="C5" s="21" t="s">
        <v>82</v>
      </c>
      <c r="D5" s="21" t="s">
        <v>82</v>
      </c>
      <c r="E5" s="21" t="s">
        <v>82</v>
      </c>
    </row>
    <row r="6" spans="1:9">
      <c r="A6" s="22"/>
      <c r="B6" s="22"/>
      <c r="C6" s="22"/>
      <c r="D6" s="22"/>
      <c r="E6" s="22"/>
    </row>
    <row r="7" spans="1:9">
      <c r="A7" s="10" t="s">
        <v>1</v>
      </c>
      <c r="B7" s="10" t="s">
        <v>83</v>
      </c>
      <c r="C7" s="10" t="s">
        <v>84</v>
      </c>
      <c r="D7" s="10" t="s">
        <v>85</v>
      </c>
      <c r="E7" s="10" t="s">
        <v>9</v>
      </c>
    </row>
    <row r="8" spans="1:9">
      <c r="A8" s="11">
        <v>1</v>
      </c>
      <c r="B8" s="11" t="s">
        <v>86</v>
      </c>
      <c r="C8" s="11">
        <v>3</v>
      </c>
      <c r="D8" s="11" t="s">
        <v>87</v>
      </c>
      <c r="E8" s="11">
        <v>3</v>
      </c>
    </row>
    <row r="9" spans="1:9">
      <c r="A9" s="11" t="s">
        <v>88</v>
      </c>
      <c r="B9" s="11" t="s">
        <v>88</v>
      </c>
      <c r="C9" s="11">
        <f>SUBTOTAL(109,Criteria_Summary13.6.18[Elementos])</f>
        <v>3</v>
      </c>
      <c r="D9" s="11" t="s">
        <v>88</v>
      </c>
      <c r="E9" s="11">
        <f>SUBTOTAL(109,Criteria_Summary13.6.18[Total])</f>
        <v>3</v>
      </c>
    </row>
    <row r="10" spans="1:9">
      <c r="A10" s="12" t="s">
        <v>89</v>
      </c>
      <c r="B10" s="12">
        <v>0</v>
      </c>
      <c r="C10" s="13"/>
      <c r="D10" s="13"/>
      <c r="E10" s="12">
        <v>3</v>
      </c>
    </row>
    <row r="13" spans="1:9">
      <c r="A13" s="23" t="s">
        <v>87</v>
      </c>
      <c r="B13" s="23" t="s">
        <v>87</v>
      </c>
      <c r="C13" s="23" t="s">
        <v>87</v>
      </c>
      <c r="D13" s="23" t="s">
        <v>87</v>
      </c>
      <c r="E13" s="23" t="s">
        <v>87</v>
      </c>
    </row>
    <row r="14" spans="1:9">
      <c r="A14" s="24"/>
      <c r="B14" s="24"/>
      <c r="C14" s="24"/>
      <c r="D14" s="24"/>
      <c r="E14" s="24"/>
    </row>
    <row r="15" spans="1:9">
      <c r="A15" s="14" t="s">
        <v>83</v>
      </c>
      <c r="B15" s="14" t="s">
        <v>84</v>
      </c>
      <c r="C15" s="20" t="s">
        <v>90</v>
      </c>
      <c r="D15" s="20" t="s">
        <v>90</v>
      </c>
      <c r="E15" s="14" t="s">
        <v>9</v>
      </c>
    </row>
    <row r="16" spans="1:9">
      <c r="A16" s="11" t="s">
        <v>86</v>
      </c>
      <c r="B16" s="11">
        <v>3</v>
      </c>
      <c r="C16" s="18" t="s">
        <v>91</v>
      </c>
      <c r="D16" s="18" t="s">
        <v>91</v>
      </c>
      <c r="E16" s="11">
        <v>3</v>
      </c>
    </row>
    <row r="18" spans="1:5">
      <c r="A18" s="19" t="s">
        <v>101</v>
      </c>
      <c r="B18" s="19" t="s">
        <v>101</v>
      </c>
      <c r="C18" s="19" t="s">
        <v>101</v>
      </c>
      <c r="D18" s="19" t="s">
        <v>101</v>
      </c>
      <c r="E18" s="19" t="s">
        <v>101</v>
      </c>
    </row>
    <row r="19" spans="1:5">
      <c r="A19" s="14" t="s">
        <v>83</v>
      </c>
      <c r="B19" s="14" t="s">
        <v>102</v>
      </c>
      <c r="C19" s="14" t="s">
        <v>103</v>
      </c>
      <c r="D19" s="14" t="s">
        <v>104</v>
      </c>
      <c r="E19" s="14"/>
    </row>
    <row r="20" spans="1:5" ht="24.75">
      <c r="A20" s="11" t="s">
        <v>83</v>
      </c>
      <c r="B20" s="11" t="s">
        <v>106</v>
      </c>
      <c r="C20" s="11" t="s">
        <v>146</v>
      </c>
      <c r="D20" s="11" t="s">
        <v>4</v>
      </c>
      <c r="E20" s="11" t="s">
        <v>109</v>
      </c>
    </row>
  </sheetData>
  <mergeCells count="7">
    <mergeCell ref="C16:D16"/>
    <mergeCell ref="A18:E18"/>
    <mergeCell ref="A5:E5"/>
    <mergeCell ref="A6:E6"/>
    <mergeCell ref="A13:E13"/>
    <mergeCell ref="A14:E14"/>
    <mergeCell ref="C15:D15"/>
  </mergeCells>
  <hyperlinks>
    <hyperlink ref="A2" location="'13.6'!A1" display="13.6.18" xr:uid="{00000000-0004-0000-1300-000000000000}"/>
    <hyperlink ref="F2" location="'13.6.18E'!A1" display="3" xr:uid="{00000000-0004-0000-1300-000001000000}"/>
    <hyperlink ref="E10" location="'13.6.18E'!A1" display="'13.6.18E'!A1" xr:uid="{00000000-0004-0000-13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D8ECF6"/>
  </sheetPr>
  <dimension ref="A1:I2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4" t="s">
        <v>10</v>
      </c>
      <c r="B2" s="5"/>
      <c r="C2" s="5"/>
      <c r="D2" s="4" t="s">
        <v>11</v>
      </c>
      <c r="E2" s="5"/>
      <c r="F2" s="4">
        <v>1</v>
      </c>
      <c r="G2" s="5"/>
      <c r="H2" s="5"/>
      <c r="I2" s="4">
        <v>8642.1926987999996</v>
      </c>
    </row>
  </sheetData>
  <hyperlinks>
    <hyperlink ref="A2" location="'Orçamento'!A1" display="13.6" xr:uid="{00000000-0004-0000-0100-000000000000}"/>
  </hyperlinks>
  <pageMargins left="0.511811024" right="0.511811024" top="0.78740157499999996" bottom="0.78740157499999996" header="0.31496062000000002" footer="0.3149606200000000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DFF0D8"/>
  </sheetPr>
  <dimension ref="A1:I29"/>
  <sheetViews>
    <sheetView showGridLines="0" workbookViewId="0">
      <selection activeCell="G30" sqref="G30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73</v>
      </c>
      <c r="B2" s="6" t="s">
        <v>77</v>
      </c>
      <c r="C2" s="6" t="s">
        <v>20</v>
      </c>
      <c r="D2" s="6" t="s">
        <v>78</v>
      </c>
      <c r="E2" s="6" t="s">
        <v>16</v>
      </c>
      <c r="F2" s="6" t="s">
        <v>81</v>
      </c>
      <c r="G2" s="6">
        <v>89.76</v>
      </c>
      <c r="H2" s="6">
        <v>107.57736000000001</v>
      </c>
      <c r="I2" s="6">
        <v>107.57736000000001</v>
      </c>
    </row>
    <row r="5" spans="1:9">
      <c r="A5" s="21" t="s">
        <v>82</v>
      </c>
      <c r="B5" s="21" t="s">
        <v>82</v>
      </c>
      <c r="C5" s="21" t="s">
        <v>82</v>
      </c>
      <c r="D5" s="21" t="s">
        <v>82</v>
      </c>
      <c r="E5" s="21" t="s">
        <v>82</v>
      </c>
    </row>
    <row r="6" spans="1:9">
      <c r="A6" s="22"/>
      <c r="B6" s="22"/>
      <c r="C6" s="22"/>
      <c r="D6" s="22"/>
      <c r="E6" s="22"/>
    </row>
    <row r="7" spans="1:9">
      <c r="A7" s="10" t="s">
        <v>1</v>
      </c>
      <c r="B7" s="10" t="s">
        <v>83</v>
      </c>
      <c r="C7" s="10" t="s">
        <v>84</v>
      </c>
      <c r="D7" s="10" t="s">
        <v>85</v>
      </c>
      <c r="E7" s="10" t="s">
        <v>9</v>
      </c>
    </row>
    <row r="8" spans="1:9">
      <c r="A8" s="11">
        <v>1</v>
      </c>
      <c r="B8" s="11" t="s">
        <v>86</v>
      </c>
      <c r="C8" s="11">
        <v>1</v>
      </c>
      <c r="D8" s="11" t="s">
        <v>118</v>
      </c>
      <c r="E8" s="11">
        <v>1</v>
      </c>
    </row>
    <row r="9" spans="1:9">
      <c r="A9" s="11" t="s">
        <v>88</v>
      </c>
      <c r="B9" s="11" t="s">
        <v>88</v>
      </c>
      <c r="C9" s="11">
        <f>SUBTOTAL(109,Criteria_Summary13.6.19[Elementos])</f>
        <v>1</v>
      </c>
      <c r="D9" s="11" t="s">
        <v>88</v>
      </c>
      <c r="E9" s="11">
        <f>SUBTOTAL(109,Criteria_Summary13.6.19[Total])</f>
        <v>1</v>
      </c>
    </row>
    <row r="10" spans="1:9">
      <c r="A10" s="12" t="s">
        <v>89</v>
      </c>
      <c r="B10" s="12">
        <v>0</v>
      </c>
      <c r="C10" s="13"/>
      <c r="D10" s="13"/>
      <c r="E10" s="12">
        <v>1</v>
      </c>
    </row>
    <row r="13" spans="1:9">
      <c r="A13" s="23" t="s">
        <v>118</v>
      </c>
      <c r="B13" s="23" t="s">
        <v>118</v>
      </c>
      <c r="C13" s="23" t="s">
        <v>118</v>
      </c>
      <c r="D13" s="23" t="s">
        <v>118</v>
      </c>
      <c r="E13" s="23" t="s">
        <v>118</v>
      </c>
    </row>
    <row r="14" spans="1:9">
      <c r="A14" s="24"/>
      <c r="B14" s="24"/>
      <c r="C14" s="24"/>
      <c r="D14" s="24"/>
      <c r="E14" s="24"/>
    </row>
    <row r="15" spans="1:9">
      <c r="A15" s="14" t="s">
        <v>83</v>
      </c>
      <c r="B15" s="14" t="s">
        <v>84</v>
      </c>
      <c r="C15" s="20" t="s">
        <v>90</v>
      </c>
      <c r="D15" s="20" t="s">
        <v>90</v>
      </c>
      <c r="E15" s="14" t="s">
        <v>9</v>
      </c>
    </row>
    <row r="16" spans="1:9">
      <c r="A16" s="11" t="s">
        <v>86</v>
      </c>
      <c r="B16" s="11">
        <v>1</v>
      </c>
      <c r="C16" s="18" t="s">
        <v>121</v>
      </c>
      <c r="D16" s="18" t="s">
        <v>121</v>
      </c>
      <c r="E16" s="11">
        <v>1</v>
      </c>
    </row>
    <row r="18" spans="1:5">
      <c r="A18" s="19" t="s">
        <v>92</v>
      </c>
      <c r="B18" s="19" t="s">
        <v>92</v>
      </c>
      <c r="C18" s="19" t="s">
        <v>92</v>
      </c>
      <c r="D18" s="19" t="s">
        <v>92</v>
      </c>
      <c r="E18" s="19" t="s">
        <v>92</v>
      </c>
    </row>
    <row r="19" spans="1:5">
      <c r="A19" s="20" t="s">
        <v>93</v>
      </c>
      <c r="B19" s="20" t="s">
        <v>93</v>
      </c>
      <c r="C19" s="20" t="s">
        <v>93</v>
      </c>
      <c r="D19" s="14" t="s">
        <v>94</v>
      </c>
      <c r="E19" s="14"/>
    </row>
    <row r="20" spans="1:5">
      <c r="A20" s="11"/>
      <c r="B20" s="11"/>
      <c r="C20" s="11"/>
      <c r="D20" s="11" t="s">
        <v>95</v>
      </c>
      <c r="E20" s="11" t="s">
        <v>96</v>
      </c>
    </row>
    <row r="22" spans="1:5">
      <c r="A22" s="19" t="s">
        <v>97</v>
      </c>
      <c r="B22" s="19" t="s">
        <v>97</v>
      </c>
      <c r="C22" s="19" t="s">
        <v>97</v>
      </c>
      <c r="D22" s="19" t="s">
        <v>97</v>
      </c>
      <c r="E22" s="19" t="s">
        <v>97</v>
      </c>
    </row>
    <row r="23" spans="1:5">
      <c r="A23" s="20" t="s">
        <v>98</v>
      </c>
      <c r="B23" s="14"/>
      <c r="C23" s="14"/>
      <c r="D23" s="14" t="s">
        <v>83</v>
      </c>
      <c r="E23" s="14"/>
    </row>
    <row r="24" spans="1:5">
      <c r="A24" s="18" t="s">
        <v>147</v>
      </c>
      <c r="B24" s="18" t="s">
        <v>147</v>
      </c>
      <c r="C24" s="18" t="s">
        <v>147</v>
      </c>
      <c r="D24" s="11" t="s">
        <v>148</v>
      </c>
      <c r="E24" s="11" t="s">
        <v>96</v>
      </c>
    </row>
    <row r="26" spans="1:5">
      <c r="A26" s="19" t="s">
        <v>101</v>
      </c>
      <c r="B26" s="19" t="s">
        <v>101</v>
      </c>
      <c r="C26" s="19" t="s">
        <v>101</v>
      </c>
      <c r="D26" s="19" t="s">
        <v>101</v>
      </c>
      <c r="E26" s="19" t="s">
        <v>101</v>
      </c>
    </row>
    <row r="27" spans="1:5">
      <c r="A27" s="14" t="s">
        <v>83</v>
      </c>
      <c r="B27" s="14" t="s">
        <v>102</v>
      </c>
      <c r="C27" s="14" t="s">
        <v>103</v>
      </c>
      <c r="D27" s="14" t="s">
        <v>104</v>
      </c>
      <c r="E27" s="14"/>
    </row>
    <row r="28" spans="1:5" ht="24.75">
      <c r="A28" s="11" t="s">
        <v>83</v>
      </c>
      <c r="B28" s="11" t="s">
        <v>106</v>
      </c>
      <c r="C28" s="11" t="s">
        <v>145</v>
      </c>
      <c r="D28" s="11" t="s">
        <v>4</v>
      </c>
      <c r="E28" s="11" t="s">
        <v>109</v>
      </c>
    </row>
    <row r="29" spans="1:5">
      <c r="A29" s="11" t="s">
        <v>105</v>
      </c>
      <c r="B29" s="11" t="s">
        <v>106</v>
      </c>
      <c r="C29" s="11" t="s">
        <v>149</v>
      </c>
      <c r="D29" s="11" t="s">
        <v>150</v>
      </c>
      <c r="E29" s="11" t="s">
        <v>109</v>
      </c>
    </row>
  </sheetData>
  <mergeCells count="12">
    <mergeCell ref="A5:E5"/>
    <mergeCell ref="A6:E6"/>
    <mergeCell ref="A13:E13"/>
    <mergeCell ref="A14:E14"/>
    <mergeCell ref="C15:D15"/>
    <mergeCell ref="A24:C24"/>
    <mergeCell ref="A26:E26"/>
    <mergeCell ref="C16:D16"/>
    <mergeCell ref="A18:E18"/>
    <mergeCell ref="A19:C19"/>
    <mergeCell ref="A22:E22"/>
    <mergeCell ref="A23"/>
  </mergeCells>
  <hyperlinks>
    <hyperlink ref="A2" location="'13.6'!A1" display="13.6.19" xr:uid="{00000000-0004-0000-1400-000000000000}"/>
    <hyperlink ref="F2" location="'13.6.19E'!A1" display="1" xr:uid="{00000000-0004-0000-1400-000001000000}"/>
    <hyperlink ref="E10" location="'13.6.19E'!A1" display="'13.6.19E'!A1" xr:uid="{00000000-0004-0000-14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DFF0D8"/>
  </sheetPr>
  <dimension ref="A1:I24"/>
  <sheetViews>
    <sheetView showGridLines="0" workbookViewId="0">
      <selection activeCell="H30" sqref="H30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76</v>
      </c>
      <c r="B2" s="6" t="s">
        <v>79</v>
      </c>
      <c r="C2" s="6" t="s">
        <v>34</v>
      </c>
      <c r="D2" s="6" t="s">
        <v>80</v>
      </c>
      <c r="E2" s="6" t="s">
        <v>16</v>
      </c>
      <c r="F2" s="6" t="s">
        <v>81</v>
      </c>
      <c r="G2" s="6">
        <v>77.16</v>
      </c>
      <c r="H2" s="6">
        <v>92.476260000000011</v>
      </c>
      <c r="I2" s="6">
        <v>92.476260000000011</v>
      </c>
    </row>
    <row r="5" spans="1:9">
      <c r="A5" s="21" t="s">
        <v>82</v>
      </c>
      <c r="B5" s="21" t="s">
        <v>82</v>
      </c>
      <c r="C5" s="21" t="s">
        <v>82</v>
      </c>
      <c r="D5" s="21" t="s">
        <v>82</v>
      </c>
      <c r="E5" s="21" t="s">
        <v>82</v>
      </c>
    </row>
    <row r="6" spans="1:9">
      <c r="A6" s="22"/>
      <c r="B6" s="22"/>
      <c r="C6" s="22"/>
      <c r="D6" s="22"/>
      <c r="E6" s="22"/>
    </row>
    <row r="7" spans="1:9">
      <c r="A7" s="10" t="s">
        <v>1</v>
      </c>
      <c r="B7" s="10" t="s">
        <v>83</v>
      </c>
      <c r="C7" s="10" t="s">
        <v>84</v>
      </c>
      <c r="D7" s="10" t="s">
        <v>85</v>
      </c>
      <c r="E7" s="10" t="s">
        <v>9</v>
      </c>
    </row>
    <row r="8" spans="1:9">
      <c r="A8" s="11">
        <v>1</v>
      </c>
      <c r="B8" s="11" t="s">
        <v>86</v>
      </c>
      <c r="C8" s="11">
        <v>1</v>
      </c>
      <c r="D8" s="11" t="s">
        <v>87</v>
      </c>
      <c r="E8" s="11">
        <v>1</v>
      </c>
    </row>
    <row r="9" spans="1:9">
      <c r="A9" s="11" t="s">
        <v>88</v>
      </c>
      <c r="B9" s="11" t="s">
        <v>88</v>
      </c>
      <c r="C9" s="11">
        <f>SUBTOTAL(109,Criteria_Summary13.6.20[Elementos])</f>
        <v>1</v>
      </c>
      <c r="D9" s="11" t="s">
        <v>88</v>
      </c>
      <c r="E9" s="11">
        <f>SUBTOTAL(109,Criteria_Summary13.6.20[Total])</f>
        <v>1</v>
      </c>
    </row>
    <row r="10" spans="1:9">
      <c r="A10" s="12" t="s">
        <v>89</v>
      </c>
      <c r="B10" s="12">
        <v>0</v>
      </c>
      <c r="C10" s="13"/>
      <c r="D10" s="13"/>
      <c r="E10" s="12">
        <v>1</v>
      </c>
    </row>
    <row r="13" spans="1:9">
      <c r="A13" s="23" t="s">
        <v>87</v>
      </c>
      <c r="B13" s="23" t="s">
        <v>87</v>
      </c>
      <c r="C13" s="23" t="s">
        <v>87</v>
      </c>
      <c r="D13" s="23" t="s">
        <v>87</v>
      </c>
      <c r="E13" s="23" t="s">
        <v>87</v>
      </c>
    </row>
    <row r="14" spans="1:9">
      <c r="A14" s="24"/>
      <c r="B14" s="24"/>
      <c r="C14" s="24"/>
      <c r="D14" s="24"/>
      <c r="E14" s="24"/>
    </row>
    <row r="15" spans="1:9">
      <c r="A15" s="14" t="s">
        <v>83</v>
      </c>
      <c r="B15" s="14" t="s">
        <v>84</v>
      </c>
      <c r="C15" s="20" t="s">
        <v>90</v>
      </c>
      <c r="D15" s="20" t="s">
        <v>90</v>
      </c>
      <c r="E15" s="14" t="s">
        <v>9</v>
      </c>
    </row>
    <row r="16" spans="1:9">
      <c r="A16" s="11" t="s">
        <v>86</v>
      </c>
      <c r="B16" s="11">
        <v>1</v>
      </c>
      <c r="C16" s="18" t="s">
        <v>91</v>
      </c>
      <c r="D16" s="18" t="s">
        <v>91</v>
      </c>
      <c r="E16" s="11">
        <v>1</v>
      </c>
    </row>
    <row r="18" spans="1:5">
      <c r="A18" s="19" t="s">
        <v>92</v>
      </c>
      <c r="B18" s="19" t="s">
        <v>92</v>
      </c>
      <c r="C18" s="19" t="s">
        <v>92</v>
      </c>
      <c r="D18" s="19" t="s">
        <v>92</v>
      </c>
      <c r="E18" s="19" t="s">
        <v>92</v>
      </c>
    </row>
    <row r="19" spans="1:5">
      <c r="A19" s="20" t="s">
        <v>93</v>
      </c>
      <c r="B19" s="20" t="s">
        <v>93</v>
      </c>
      <c r="C19" s="20" t="s">
        <v>93</v>
      </c>
      <c r="D19" s="14" t="s">
        <v>94</v>
      </c>
      <c r="E19" s="14"/>
    </row>
    <row r="20" spans="1:5">
      <c r="A20" s="11"/>
      <c r="B20" s="11"/>
      <c r="C20" s="11"/>
      <c r="D20" s="11" t="s">
        <v>95</v>
      </c>
      <c r="E20" s="11" t="s">
        <v>96</v>
      </c>
    </row>
    <row r="22" spans="1:5">
      <c r="A22" s="19" t="s">
        <v>97</v>
      </c>
      <c r="B22" s="19" t="s">
        <v>97</v>
      </c>
      <c r="C22" s="19" t="s">
        <v>97</v>
      </c>
      <c r="D22" s="19" t="s">
        <v>97</v>
      </c>
      <c r="E22" s="19" t="s">
        <v>97</v>
      </c>
    </row>
    <row r="23" spans="1:5">
      <c r="A23" s="20" t="s">
        <v>98</v>
      </c>
      <c r="B23" s="14"/>
      <c r="C23" s="14"/>
      <c r="D23" s="14" t="s">
        <v>83</v>
      </c>
      <c r="E23" s="14"/>
    </row>
    <row r="24" spans="1:5">
      <c r="A24" s="18" t="s">
        <v>134</v>
      </c>
      <c r="B24" s="18" t="s">
        <v>134</v>
      </c>
      <c r="C24" s="18" t="s">
        <v>134</v>
      </c>
      <c r="D24" s="11" t="s">
        <v>135</v>
      </c>
      <c r="E24" s="11" t="s">
        <v>96</v>
      </c>
    </row>
  </sheetData>
  <mergeCells count="11">
    <mergeCell ref="A5:E5"/>
    <mergeCell ref="A6:E6"/>
    <mergeCell ref="A13:E13"/>
    <mergeCell ref="A14:E14"/>
    <mergeCell ref="C15:D15"/>
    <mergeCell ref="A24:C24"/>
    <mergeCell ref="C16:D16"/>
    <mergeCell ref="A18:E18"/>
    <mergeCell ref="A19:C19"/>
    <mergeCell ref="A22:E22"/>
    <mergeCell ref="A23"/>
  </mergeCells>
  <hyperlinks>
    <hyperlink ref="A2" location="'13.6'!A1" display="13.6.20" xr:uid="{00000000-0004-0000-1500-000000000000}"/>
    <hyperlink ref="F2" location="'13.6.20E'!A1" display="1" xr:uid="{00000000-0004-0000-1500-000001000000}"/>
    <hyperlink ref="E10" location="'13.6.20E'!A1" display="'13.6.20E'!A1" xr:uid="{00000000-0004-0000-15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E8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5" t="s">
        <v>15</v>
      </c>
      <c r="B1" s="25" t="s">
        <v>15</v>
      </c>
      <c r="C1" s="25" t="s">
        <v>15</v>
      </c>
      <c r="D1" s="25" t="s">
        <v>15</v>
      </c>
      <c r="E1" s="25" t="s">
        <v>15</v>
      </c>
    </row>
    <row r="2" spans="1:5">
      <c r="A2" s="25" t="s">
        <v>15</v>
      </c>
      <c r="B2" s="25" t="s">
        <v>15</v>
      </c>
      <c r="C2" s="25" t="s">
        <v>15</v>
      </c>
      <c r="D2" s="25" t="s">
        <v>15</v>
      </c>
      <c r="E2" s="25" t="s">
        <v>15</v>
      </c>
    </row>
    <row r="4" spans="1:5">
      <c r="A4" s="23" t="s">
        <v>87</v>
      </c>
      <c r="B4" s="23" t="s">
        <v>87</v>
      </c>
      <c r="C4" s="23" t="s">
        <v>87</v>
      </c>
      <c r="D4" s="23" t="s">
        <v>87</v>
      </c>
      <c r="E4" s="23" t="s">
        <v>87</v>
      </c>
    </row>
    <row r="5" spans="1:5">
      <c r="A5" s="26" t="s">
        <v>88</v>
      </c>
      <c r="B5" s="26" t="s">
        <v>88</v>
      </c>
      <c r="C5" s="26" t="s">
        <v>88</v>
      </c>
      <c r="D5" s="26" t="s">
        <v>88</v>
      </c>
      <c r="E5" s="26" t="s">
        <v>88</v>
      </c>
    </row>
    <row r="6" spans="1:5">
      <c r="A6" s="10" t="s">
        <v>151</v>
      </c>
      <c r="B6" s="10" t="s">
        <v>152</v>
      </c>
      <c r="C6" s="10" t="s">
        <v>153</v>
      </c>
      <c r="D6" s="10" t="s">
        <v>154</v>
      </c>
      <c r="E6" s="10" t="s">
        <v>155</v>
      </c>
    </row>
    <row r="7" spans="1:5" ht="24.75">
      <c r="A7" s="11" t="s">
        <v>156</v>
      </c>
      <c r="B7" s="11" t="s">
        <v>95</v>
      </c>
      <c r="C7" s="11" t="s">
        <v>100</v>
      </c>
      <c r="D7" s="11" t="s">
        <v>157</v>
      </c>
      <c r="E7" s="11">
        <v>1</v>
      </c>
    </row>
    <row r="8" spans="1:5">
      <c r="A8" s="1" t="s">
        <v>88</v>
      </c>
      <c r="B8" s="1" t="s">
        <v>88</v>
      </c>
      <c r="C8" s="1">
        <f>SUBTOTAL(103,Elements13611[Elemento])</f>
        <v>1</v>
      </c>
      <c r="D8" s="1" t="s">
        <v>88</v>
      </c>
      <c r="E8" s="1">
        <f>SUBTOTAL(109,Elements13611[Totais:])</f>
        <v>1</v>
      </c>
    </row>
  </sheetData>
  <mergeCells count="3">
    <mergeCell ref="A1:E2"/>
    <mergeCell ref="A4:E4"/>
    <mergeCell ref="A5:E5"/>
  </mergeCells>
  <hyperlinks>
    <hyperlink ref="A1" location="'13.6.1'!A1" display="INSTALACAO E ASSENTAMENTO DE FOGAO A GAS ENCANADO,EXCLUSIVE FORNECIMENTO DO APARELHO,COMPREENDENDO:25,00M DE TUBO DE FER RO GALVANIZADO DE 1&amp;quot;,CONEXOES E REGISTRO" xr:uid="{00000000-0004-0000-1600-000000000000}"/>
    <hyperlink ref="B1" location="'13.6.1'!A1" display="INSTALACAO E ASSENTAMENTO DE FOGAO A GAS ENCANADO,EXCLUSIVE FORNECIMENTO DO APARELHO,COMPREENDENDO:25,00M DE TUBO DE FER RO GALVANIZADO DE 1&amp;quot;,CONEXOES E REGISTRO" xr:uid="{00000000-0004-0000-1600-000001000000}"/>
    <hyperlink ref="C1" location="'13.6.1'!A1" display="INSTALACAO E ASSENTAMENTO DE FOGAO A GAS ENCANADO,EXCLUSIVE FORNECIMENTO DO APARELHO,COMPREENDENDO:25,00M DE TUBO DE FER RO GALVANIZADO DE 1&amp;quot;,CONEXOES E REGISTRO" xr:uid="{00000000-0004-0000-1600-000002000000}"/>
    <hyperlink ref="D1" location="'13.6.1'!A1" display="INSTALACAO E ASSENTAMENTO DE FOGAO A GAS ENCANADO,EXCLUSIVE FORNECIMENTO DO APARELHO,COMPREENDENDO:25,00M DE TUBO DE FER RO GALVANIZADO DE 1&amp;quot;,CONEXOES E REGISTRO" xr:uid="{00000000-0004-0000-1600-000003000000}"/>
    <hyperlink ref="E1" location="'13.6.1'!A1" display="INSTALACAO E ASSENTAMENTO DE FOGAO A GAS ENCANADO,EXCLUSIVE FORNECIMENTO DO APARELHO,COMPREENDENDO:25,00M DE TUBO DE FER RO GALVANIZADO DE 1&amp;quot;,CONEXOES E REGISTRO" xr:uid="{00000000-0004-0000-1600-000004000000}"/>
    <hyperlink ref="A2" location="'13.6.1'!A1" display="INSTALACAO E ASSENTAMENTO DE FOGAO A GAS ENCANADO,EXCLUSIVE FORNECIMENTO DO APARELHO,COMPREENDENDO:25,00M DE TUBO DE FER RO GALVANIZADO DE 1&amp;quot;,CONEXOES E REGISTRO" xr:uid="{00000000-0004-0000-1600-000005000000}"/>
    <hyperlink ref="B2" location="'13.6.1'!A1" display="INSTALACAO E ASSENTAMENTO DE FOGAO A GAS ENCANADO,EXCLUSIVE FORNECIMENTO DO APARELHO,COMPREENDENDO:25,00M DE TUBO DE FER RO GALVANIZADO DE 1&amp;quot;,CONEXOES E REGISTRO" xr:uid="{00000000-0004-0000-1600-000006000000}"/>
    <hyperlink ref="C2" location="'13.6.1'!A1" display="INSTALACAO E ASSENTAMENTO DE FOGAO A GAS ENCANADO,EXCLUSIVE FORNECIMENTO DO APARELHO,COMPREENDENDO:25,00M DE TUBO DE FER RO GALVANIZADO DE 1&amp;quot;,CONEXOES E REGISTRO" xr:uid="{00000000-0004-0000-1600-000007000000}"/>
    <hyperlink ref="D2" location="'13.6.1'!A1" display="INSTALACAO E ASSENTAMENTO DE FOGAO A GAS ENCANADO,EXCLUSIVE FORNECIMENTO DO APARELHO,COMPREENDENDO:25,00M DE TUBO DE FER RO GALVANIZADO DE 1&amp;quot;,CONEXOES E REGISTRO" xr:uid="{00000000-0004-0000-1600-000008000000}"/>
    <hyperlink ref="E2" location="'13.6.1'!A1" display="INSTALACAO E ASSENTAMENTO DE FOGAO A GAS ENCANADO,EXCLUSIVE FORNECIMENTO DO APARELHO,COMPREENDENDO:25,00M DE TUBO DE FER RO GALVANIZADO DE 1&amp;quot;,CONEXOES E REGISTRO" xr:uid="{00000000-0004-0000-1600-000009000000}"/>
    <hyperlink ref="A4" location="'13.6.1'!A1" display="Acessórios do tubo (a)" xr:uid="{00000000-0004-0000-1600-00000A000000}"/>
    <hyperlink ref="B4" location="'13.6.1'!A1" display="Acessórios do tubo (a)" xr:uid="{00000000-0004-0000-1600-00000B000000}"/>
    <hyperlink ref="C4" location="'13.6.1'!A1" display="Acessórios do tubo (a)" xr:uid="{00000000-0004-0000-1600-00000C000000}"/>
    <hyperlink ref="D4" location="'13.6.1'!A1" display="Acessórios do tubo (a)" xr:uid="{00000000-0004-0000-1600-00000D000000}"/>
    <hyperlink ref="E4" location="'13.6.1'!A1" display="Acessórios do tubo (a)" xr:uid="{00000000-0004-0000-16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E15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5" t="s">
        <v>21</v>
      </c>
      <c r="B1" s="25" t="s">
        <v>21</v>
      </c>
      <c r="C1" s="25" t="s">
        <v>21</v>
      </c>
      <c r="D1" s="25" t="s">
        <v>21</v>
      </c>
      <c r="E1" s="25" t="s">
        <v>21</v>
      </c>
    </row>
    <row r="2" spans="1:5">
      <c r="A2" s="25" t="s">
        <v>21</v>
      </c>
      <c r="B2" s="25" t="s">
        <v>21</v>
      </c>
      <c r="C2" s="25" t="s">
        <v>21</v>
      </c>
      <c r="D2" s="25" t="s">
        <v>21</v>
      </c>
      <c r="E2" s="25" t="s">
        <v>21</v>
      </c>
    </row>
    <row r="4" spans="1:5">
      <c r="A4" s="23" t="s">
        <v>110</v>
      </c>
      <c r="B4" s="23" t="s">
        <v>110</v>
      </c>
      <c r="C4" s="23" t="s">
        <v>110</v>
      </c>
      <c r="D4" s="23" t="s">
        <v>110</v>
      </c>
      <c r="E4" s="23" t="s">
        <v>110</v>
      </c>
    </row>
    <row r="5" spans="1:5">
      <c r="A5" s="26" t="s">
        <v>88</v>
      </c>
      <c r="B5" s="26" t="s">
        <v>88</v>
      </c>
      <c r="C5" s="26" t="s">
        <v>88</v>
      </c>
      <c r="D5" s="26" t="s">
        <v>88</v>
      </c>
      <c r="E5" s="26" t="s">
        <v>88</v>
      </c>
    </row>
    <row r="6" spans="1:5">
      <c r="A6" s="10" t="s">
        <v>151</v>
      </c>
      <c r="B6" s="10" t="s">
        <v>152</v>
      </c>
      <c r="C6" s="10" t="s">
        <v>153</v>
      </c>
      <c r="D6" s="10" t="s">
        <v>154</v>
      </c>
      <c r="E6" s="10" t="s">
        <v>155</v>
      </c>
    </row>
    <row r="7" spans="1:5" ht="24.75">
      <c r="A7" s="11" t="s">
        <v>156</v>
      </c>
      <c r="B7" s="11" t="s">
        <v>95</v>
      </c>
      <c r="C7" s="11" t="s">
        <v>113</v>
      </c>
      <c r="D7" s="11" t="s">
        <v>158</v>
      </c>
      <c r="E7" s="11">
        <v>9.8021872973969054E-2</v>
      </c>
    </row>
    <row r="8" spans="1:5" ht="24.75">
      <c r="A8" s="11" t="s">
        <v>156</v>
      </c>
      <c r="B8" s="11" t="s">
        <v>95</v>
      </c>
      <c r="C8" s="11" t="s">
        <v>113</v>
      </c>
      <c r="D8" s="11" t="s">
        <v>159</v>
      </c>
      <c r="E8" s="11">
        <v>7.9900563447164202E-2</v>
      </c>
    </row>
    <row r="9" spans="1:5" ht="24.75">
      <c r="A9" s="11" t="s">
        <v>156</v>
      </c>
      <c r="B9" s="11" t="s">
        <v>95</v>
      </c>
      <c r="C9" s="11" t="s">
        <v>113</v>
      </c>
      <c r="D9" s="11" t="s">
        <v>160</v>
      </c>
      <c r="E9" s="11">
        <v>0.12000000000000016</v>
      </c>
    </row>
    <row r="10" spans="1:5" ht="24.75">
      <c r="A10" s="11" t="s">
        <v>156</v>
      </c>
      <c r="B10" s="11" t="s">
        <v>95</v>
      </c>
      <c r="C10" s="11" t="s">
        <v>113</v>
      </c>
      <c r="D10" s="11" t="s">
        <v>161</v>
      </c>
      <c r="E10" s="11">
        <v>8.1329840500183589E-2</v>
      </c>
    </row>
    <row r="11" spans="1:5" ht="24.75">
      <c r="A11" s="11" t="s">
        <v>156</v>
      </c>
      <c r="B11" s="11" t="s">
        <v>95</v>
      </c>
      <c r="C11" s="11" t="s">
        <v>113</v>
      </c>
      <c r="D11" s="11" t="s">
        <v>162</v>
      </c>
      <c r="E11" s="11">
        <v>4.3100000000000152E-2</v>
      </c>
    </row>
    <row r="12" spans="1:5" ht="24.75">
      <c r="A12" s="11" t="s">
        <v>156</v>
      </c>
      <c r="B12" s="11" t="s">
        <v>95</v>
      </c>
      <c r="C12" s="11" t="s">
        <v>113</v>
      </c>
      <c r="D12" s="11" t="s">
        <v>163</v>
      </c>
      <c r="E12" s="11">
        <v>8.13297447263375E-2</v>
      </c>
    </row>
    <row r="13" spans="1:5" ht="24.75">
      <c r="A13" s="11" t="s">
        <v>156</v>
      </c>
      <c r="B13" s="11" t="s">
        <v>95</v>
      </c>
      <c r="C13" s="11" t="s">
        <v>113</v>
      </c>
      <c r="D13" s="11" t="s">
        <v>164</v>
      </c>
      <c r="E13" s="11">
        <v>7.7318399149191669E-2</v>
      </c>
    </row>
    <row r="14" spans="1:5" ht="24.75">
      <c r="A14" s="11" t="s">
        <v>156</v>
      </c>
      <c r="B14" s="11" t="s">
        <v>95</v>
      </c>
      <c r="C14" s="11" t="s">
        <v>113</v>
      </c>
      <c r="D14" s="11" t="s">
        <v>165</v>
      </c>
      <c r="E14" s="11">
        <v>3.9600000000000225E-2</v>
      </c>
    </row>
    <row r="15" spans="1:5">
      <c r="A15" s="1" t="s">
        <v>88</v>
      </c>
      <c r="B15" s="1" t="s">
        <v>88</v>
      </c>
      <c r="C15" s="1">
        <f>SUBTOTAL(103,Elements13621[Elemento])</f>
        <v>8</v>
      </c>
      <c r="D15" s="1" t="s">
        <v>88</v>
      </c>
      <c r="E15" s="1">
        <f>SUBTOTAL(109,Elements13621[Totais:])</f>
        <v>0.62060042079684652</v>
      </c>
    </row>
  </sheetData>
  <mergeCells count="3">
    <mergeCell ref="A1:E2"/>
    <mergeCell ref="A4:E4"/>
    <mergeCell ref="A5:E5"/>
  </mergeCells>
  <hyperlinks>
    <hyperlink ref="A1" location="'13.6.2'!A1" display="TUBO DE AÇO GALVANIZADO COM COSTURA, CLASSE MÉDIA, CONEXÃO ROSQUEADA, DN 20 (3/4&amp;quot;), INSTALADO EM RAMAIS E SUB-RAMAIS DE GÁS - FORNECIMENTO E INSTALAÇÃO. AF_10/2020" xr:uid="{00000000-0004-0000-1700-000000000000}"/>
    <hyperlink ref="B1" location="'13.6.2'!A1" display="TUBO DE AÇO GALVANIZADO COM COSTURA, CLASSE MÉDIA, CONEXÃO ROSQUEADA, DN 20 (3/4&amp;quot;), INSTALADO EM RAMAIS E SUB-RAMAIS DE GÁS - FORNECIMENTO E INSTALAÇÃO. AF_10/2020" xr:uid="{00000000-0004-0000-1700-000001000000}"/>
    <hyperlink ref="C1" location="'13.6.2'!A1" display="TUBO DE AÇO GALVANIZADO COM COSTURA, CLASSE MÉDIA, CONEXÃO ROSQUEADA, DN 20 (3/4&amp;quot;), INSTALADO EM RAMAIS E SUB-RAMAIS DE GÁS - FORNECIMENTO E INSTALAÇÃO. AF_10/2020" xr:uid="{00000000-0004-0000-1700-000002000000}"/>
    <hyperlink ref="D1" location="'13.6.2'!A1" display="TUBO DE AÇO GALVANIZADO COM COSTURA, CLASSE MÉDIA, CONEXÃO ROSQUEADA, DN 20 (3/4&amp;quot;), INSTALADO EM RAMAIS E SUB-RAMAIS DE GÁS - FORNECIMENTO E INSTALAÇÃO. AF_10/2020" xr:uid="{00000000-0004-0000-1700-000003000000}"/>
    <hyperlink ref="E1" location="'13.6.2'!A1" display="TUBO DE AÇO GALVANIZADO COM COSTURA, CLASSE MÉDIA, CONEXÃO ROSQUEADA, DN 20 (3/4&amp;quot;), INSTALADO EM RAMAIS E SUB-RAMAIS DE GÁS - FORNECIMENTO E INSTALAÇÃO. AF_10/2020" xr:uid="{00000000-0004-0000-1700-000004000000}"/>
    <hyperlink ref="A2" location="'13.6.2'!A1" display="TUBO DE AÇO GALVANIZADO COM COSTURA, CLASSE MÉDIA, CONEXÃO ROSQUEADA, DN 20 (3/4&amp;quot;), INSTALADO EM RAMAIS E SUB-RAMAIS DE GÁS - FORNECIMENTO E INSTALAÇÃO. AF_10/2020" xr:uid="{00000000-0004-0000-1700-000005000000}"/>
    <hyperlink ref="B2" location="'13.6.2'!A1" display="TUBO DE AÇO GALVANIZADO COM COSTURA, CLASSE MÉDIA, CONEXÃO ROSQUEADA, DN 20 (3/4&amp;quot;), INSTALADO EM RAMAIS E SUB-RAMAIS DE GÁS - FORNECIMENTO E INSTALAÇÃO. AF_10/2020" xr:uid="{00000000-0004-0000-1700-000006000000}"/>
    <hyperlink ref="C2" location="'13.6.2'!A1" display="TUBO DE AÇO GALVANIZADO COM COSTURA, CLASSE MÉDIA, CONEXÃO ROSQUEADA, DN 20 (3/4&amp;quot;), INSTALADO EM RAMAIS E SUB-RAMAIS DE GÁS - FORNECIMENTO E INSTALAÇÃO. AF_10/2020" xr:uid="{00000000-0004-0000-1700-000007000000}"/>
    <hyperlink ref="D2" location="'13.6.2'!A1" display="TUBO DE AÇO GALVANIZADO COM COSTURA, CLASSE MÉDIA, CONEXÃO ROSQUEADA, DN 20 (3/4&amp;quot;), INSTALADO EM RAMAIS E SUB-RAMAIS DE GÁS - FORNECIMENTO E INSTALAÇÃO. AF_10/2020" xr:uid="{00000000-0004-0000-1700-000008000000}"/>
    <hyperlink ref="E2" location="'13.6.2'!A1" display="TUBO DE AÇO GALVANIZADO COM COSTURA, CLASSE MÉDIA, CONEXÃO ROSQUEADA, DN 20 (3/4&amp;quot;), INSTALADO EM RAMAIS E SUB-RAMAIS DE GÁS - FORNECIMENTO E INSTALAÇÃO. AF_10/2020" xr:uid="{00000000-0004-0000-1700-000009000000}"/>
    <hyperlink ref="A4" location="'13.6.2'!A1" display="Tubulação (Comprimento)" xr:uid="{00000000-0004-0000-1700-00000A000000}"/>
    <hyperlink ref="B4" location="'13.6.2'!A1" display="Tubulação (Comprimento)" xr:uid="{00000000-0004-0000-1700-00000B000000}"/>
    <hyperlink ref="C4" location="'13.6.2'!A1" display="Tubulação (Comprimento)" xr:uid="{00000000-0004-0000-1700-00000C000000}"/>
    <hyperlink ref="D4" location="'13.6.2'!A1" display="Tubulação (Comprimento)" xr:uid="{00000000-0004-0000-1700-00000D000000}"/>
    <hyperlink ref="E4" location="'13.6.2'!A1" display="Tubulação (Comprimento)" xr:uid="{00000000-0004-0000-17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E18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5" t="s">
        <v>26</v>
      </c>
      <c r="B1" s="25" t="s">
        <v>26</v>
      </c>
      <c r="C1" s="25" t="s">
        <v>26</v>
      </c>
      <c r="D1" s="25" t="s">
        <v>26</v>
      </c>
      <c r="E1" s="25" t="s">
        <v>26</v>
      </c>
    </row>
    <row r="2" spans="1:5">
      <c r="A2" s="25" t="s">
        <v>26</v>
      </c>
      <c r="B2" s="25" t="s">
        <v>26</v>
      </c>
      <c r="C2" s="25" t="s">
        <v>26</v>
      </c>
      <c r="D2" s="25" t="s">
        <v>26</v>
      </c>
      <c r="E2" s="25" t="s">
        <v>26</v>
      </c>
    </row>
    <row r="4" spans="1:5">
      <c r="A4" s="23" t="s">
        <v>110</v>
      </c>
      <c r="B4" s="23" t="s">
        <v>110</v>
      </c>
      <c r="C4" s="23" t="s">
        <v>110</v>
      </c>
      <c r="D4" s="23" t="s">
        <v>110</v>
      </c>
      <c r="E4" s="23" t="s">
        <v>110</v>
      </c>
    </row>
    <row r="5" spans="1:5">
      <c r="A5" s="26" t="s">
        <v>88</v>
      </c>
      <c r="B5" s="26" t="s">
        <v>88</v>
      </c>
      <c r="C5" s="26" t="s">
        <v>88</v>
      </c>
      <c r="D5" s="26" t="s">
        <v>88</v>
      </c>
      <c r="E5" s="26" t="s">
        <v>88</v>
      </c>
    </row>
    <row r="6" spans="1:5">
      <c r="A6" s="10" t="s">
        <v>151</v>
      </c>
      <c r="B6" s="10" t="s">
        <v>152</v>
      </c>
      <c r="C6" s="10" t="s">
        <v>153</v>
      </c>
      <c r="D6" s="10" t="s">
        <v>154</v>
      </c>
      <c r="E6" s="10" t="s">
        <v>155</v>
      </c>
    </row>
    <row r="7" spans="1:5" ht="24.75">
      <c r="A7" s="11" t="s">
        <v>156</v>
      </c>
      <c r="B7" s="11" t="s">
        <v>95</v>
      </c>
      <c r="C7" s="11" t="s">
        <v>113</v>
      </c>
      <c r="D7" s="11" t="s">
        <v>166</v>
      </c>
      <c r="E7" s="11">
        <v>1.0302752000000002</v>
      </c>
    </row>
    <row r="8" spans="1:5" ht="24.75">
      <c r="A8" s="11" t="s">
        <v>156</v>
      </c>
      <c r="B8" s="11" t="s">
        <v>95</v>
      </c>
      <c r="C8" s="11" t="s">
        <v>113</v>
      </c>
      <c r="D8" s="11" t="s">
        <v>167</v>
      </c>
      <c r="E8" s="11">
        <v>3.7313057062254451</v>
      </c>
    </row>
    <row r="9" spans="1:5" ht="24.75">
      <c r="A9" s="11" t="s">
        <v>156</v>
      </c>
      <c r="B9" s="11" t="s">
        <v>95</v>
      </c>
      <c r="C9" s="11" t="s">
        <v>113</v>
      </c>
      <c r="D9" s="11" t="s">
        <v>168</v>
      </c>
      <c r="E9" s="11">
        <v>3.3591683366649625</v>
      </c>
    </row>
    <row r="10" spans="1:5" ht="24.75">
      <c r="A10" s="11" t="s">
        <v>156</v>
      </c>
      <c r="B10" s="11" t="s">
        <v>95</v>
      </c>
      <c r="C10" s="11" t="s">
        <v>113</v>
      </c>
      <c r="D10" s="11" t="s">
        <v>169</v>
      </c>
      <c r="E10" s="11">
        <v>0.48710874187392345</v>
      </c>
    </row>
    <row r="11" spans="1:5" ht="24.75">
      <c r="A11" s="11" t="s">
        <v>156</v>
      </c>
      <c r="B11" s="11" t="s">
        <v>95</v>
      </c>
      <c r="C11" s="11" t="s">
        <v>113</v>
      </c>
      <c r="D11" s="11" t="s">
        <v>170</v>
      </c>
      <c r="E11" s="11">
        <v>0.53838086519098094</v>
      </c>
    </row>
    <row r="12" spans="1:5" ht="24.75">
      <c r="A12" s="11" t="s">
        <v>156</v>
      </c>
      <c r="B12" s="11" t="s">
        <v>95</v>
      </c>
      <c r="C12" s="11" t="s">
        <v>113</v>
      </c>
      <c r="D12" s="11" t="s">
        <v>171</v>
      </c>
      <c r="E12" s="11">
        <v>7.2273661515324883E-2</v>
      </c>
    </row>
    <row r="13" spans="1:5" ht="24.75">
      <c r="A13" s="11" t="s">
        <v>156</v>
      </c>
      <c r="B13" s="11" t="s">
        <v>95</v>
      </c>
      <c r="C13" s="11" t="s">
        <v>113</v>
      </c>
      <c r="D13" s="11" t="s">
        <v>172</v>
      </c>
      <c r="E13" s="11">
        <v>0.61967458423908162</v>
      </c>
    </row>
    <row r="14" spans="1:5" ht="24.75">
      <c r="A14" s="11" t="s">
        <v>156</v>
      </c>
      <c r="B14" s="11" t="s">
        <v>95</v>
      </c>
      <c r="C14" s="11" t="s">
        <v>113</v>
      </c>
      <c r="D14" s="11" t="s">
        <v>173</v>
      </c>
      <c r="E14" s="11">
        <v>1.5708353209581249</v>
      </c>
    </row>
    <row r="15" spans="1:5" ht="24.75">
      <c r="A15" s="11" t="s">
        <v>156</v>
      </c>
      <c r="B15" s="11" t="s">
        <v>95</v>
      </c>
      <c r="C15" s="11" t="s">
        <v>113</v>
      </c>
      <c r="D15" s="11" t="s">
        <v>174</v>
      </c>
      <c r="E15" s="11">
        <v>0.12109567931933388</v>
      </c>
    </row>
    <row r="16" spans="1:5" ht="24.75">
      <c r="A16" s="11" t="s">
        <v>156</v>
      </c>
      <c r="B16" s="11" t="s">
        <v>95</v>
      </c>
      <c r="C16" s="11" t="s">
        <v>113</v>
      </c>
      <c r="D16" s="11" t="s">
        <v>175</v>
      </c>
      <c r="E16" s="11">
        <v>0.52202906070043842</v>
      </c>
    </row>
    <row r="17" spans="1:5" ht="24.75">
      <c r="A17" s="11" t="s">
        <v>156</v>
      </c>
      <c r="B17" s="11" t="s">
        <v>95</v>
      </c>
      <c r="C17" s="11" t="s">
        <v>113</v>
      </c>
      <c r="D17" s="11" t="s">
        <v>176</v>
      </c>
      <c r="E17" s="11">
        <v>0.52197405788024942</v>
      </c>
    </row>
    <row r="18" spans="1:5">
      <c r="A18" s="1" t="s">
        <v>88</v>
      </c>
      <c r="B18" s="1" t="s">
        <v>88</v>
      </c>
      <c r="C18" s="1">
        <f>SUBTOTAL(103,Elements13631[Elemento])</f>
        <v>11</v>
      </c>
      <c r="D18" s="1" t="s">
        <v>88</v>
      </c>
      <c r="E18" s="1">
        <f>SUBTOTAL(109,Elements13631[Totais:])</f>
        <v>12.574121214567866</v>
      </c>
    </row>
  </sheetData>
  <mergeCells count="3">
    <mergeCell ref="A1:E2"/>
    <mergeCell ref="A4:E4"/>
    <mergeCell ref="A5:E5"/>
  </mergeCells>
  <hyperlinks>
    <hyperlink ref="A1" location="'13.6.3'!A1" display="TUBO DE AÇO GALVANIZADO COM COSTURA, CLASSE MÉDIA, CONEXÃO ROSQUEADA, DN 32 (1 1/4&amp;quot;), INSTALADO EM REDE DE ALIMENTAÇÃO PARA SPRINKLER - FORNECIMENTO E INSTALAÇÃO. AF_10/2020" xr:uid="{00000000-0004-0000-1800-000000000000}"/>
    <hyperlink ref="B1" location="'13.6.3'!A1" display="TUBO DE AÇO GALVANIZADO COM COSTURA, CLASSE MÉDIA, CONEXÃO ROSQUEADA, DN 32 (1 1/4&amp;quot;), INSTALADO EM REDE DE ALIMENTAÇÃO PARA SPRINKLER - FORNECIMENTO E INSTALAÇÃO. AF_10/2020" xr:uid="{00000000-0004-0000-1800-000001000000}"/>
    <hyperlink ref="C1" location="'13.6.3'!A1" display="TUBO DE AÇO GALVANIZADO COM COSTURA, CLASSE MÉDIA, CONEXÃO ROSQUEADA, DN 32 (1 1/4&amp;quot;), INSTALADO EM REDE DE ALIMENTAÇÃO PARA SPRINKLER - FORNECIMENTO E INSTALAÇÃO. AF_10/2020" xr:uid="{00000000-0004-0000-1800-000002000000}"/>
    <hyperlink ref="D1" location="'13.6.3'!A1" display="TUBO DE AÇO GALVANIZADO COM COSTURA, CLASSE MÉDIA, CONEXÃO ROSQUEADA, DN 32 (1 1/4&amp;quot;), INSTALADO EM REDE DE ALIMENTAÇÃO PARA SPRINKLER - FORNECIMENTO E INSTALAÇÃO. AF_10/2020" xr:uid="{00000000-0004-0000-1800-000003000000}"/>
    <hyperlink ref="E1" location="'13.6.3'!A1" display="TUBO DE AÇO GALVANIZADO COM COSTURA, CLASSE MÉDIA, CONEXÃO ROSQUEADA, DN 32 (1 1/4&amp;quot;), INSTALADO EM REDE DE ALIMENTAÇÃO PARA SPRINKLER - FORNECIMENTO E INSTALAÇÃO. AF_10/2020" xr:uid="{00000000-0004-0000-1800-000004000000}"/>
    <hyperlink ref="A2" location="'13.6.3'!A1" display="TUBO DE AÇO GALVANIZADO COM COSTURA, CLASSE MÉDIA, CONEXÃO ROSQUEADA, DN 32 (1 1/4&amp;quot;), INSTALADO EM REDE DE ALIMENTAÇÃO PARA SPRINKLER - FORNECIMENTO E INSTALAÇÃO. AF_10/2020" xr:uid="{00000000-0004-0000-1800-000005000000}"/>
    <hyperlink ref="B2" location="'13.6.3'!A1" display="TUBO DE AÇO GALVANIZADO COM COSTURA, CLASSE MÉDIA, CONEXÃO ROSQUEADA, DN 32 (1 1/4&amp;quot;), INSTALADO EM REDE DE ALIMENTAÇÃO PARA SPRINKLER - FORNECIMENTO E INSTALAÇÃO. AF_10/2020" xr:uid="{00000000-0004-0000-1800-000006000000}"/>
    <hyperlink ref="C2" location="'13.6.3'!A1" display="TUBO DE AÇO GALVANIZADO COM COSTURA, CLASSE MÉDIA, CONEXÃO ROSQUEADA, DN 32 (1 1/4&amp;quot;), INSTALADO EM REDE DE ALIMENTAÇÃO PARA SPRINKLER - FORNECIMENTO E INSTALAÇÃO. AF_10/2020" xr:uid="{00000000-0004-0000-1800-000007000000}"/>
    <hyperlink ref="D2" location="'13.6.3'!A1" display="TUBO DE AÇO GALVANIZADO COM COSTURA, CLASSE MÉDIA, CONEXÃO ROSQUEADA, DN 32 (1 1/4&amp;quot;), INSTALADO EM REDE DE ALIMENTAÇÃO PARA SPRINKLER - FORNECIMENTO E INSTALAÇÃO. AF_10/2020" xr:uid="{00000000-0004-0000-1800-000008000000}"/>
    <hyperlink ref="E2" location="'13.6.3'!A1" display="TUBO DE AÇO GALVANIZADO COM COSTURA, CLASSE MÉDIA, CONEXÃO ROSQUEADA, DN 32 (1 1/4&amp;quot;), INSTALADO EM REDE DE ALIMENTAÇÃO PARA SPRINKLER - FORNECIMENTO E INSTALAÇÃO. AF_10/2020" xr:uid="{00000000-0004-0000-1800-000009000000}"/>
    <hyperlink ref="A4" location="'13.6.3'!A1" display="Tubulação (Comprimento)" xr:uid="{00000000-0004-0000-1800-00000A000000}"/>
    <hyperlink ref="B4" location="'13.6.3'!A1" display="Tubulação (Comprimento)" xr:uid="{00000000-0004-0000-1800-00000B000000}"/>
    <hyperlink ref="C4" location="'13.6.3'!A1" display="Tubulação (Comprimento)" xr:uid="{00000000-0004-0000-1800-00000C000000}"/>
    <hyperlink ref="D4" location="'13.6.3'!A1" display="Tubulação (Comprimento)" xr:uid="{00000000-0004-0000-1800-00000D000000}"/>
    <hyperlink ref="E4" location="'13.6.3'!A1" display="Tubulação (Comprimento)" xr:uid="{00000000-0004-0000-18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E29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5" t="s">
        <v>30</v>
      </c>
      <c r="B1" s="25" t="s">
        <v>30</v>
      </c>
      <c r="C1" s="25" t="s">
        <v>30</v>
      </c>
      <c r="D1" s="25" t="s">
        <v>30</v>
      </c>
      <c r="E1" s="25" t="s">
        <v>30</v>
      </c>
    </row>
    <row r="2" spans="1:5">
      <c r="A2" s="25" t="s">
        <v>30</v>
      </c>
      <c r="B2" s="25" t="s">
        <v>30</v>
      </c>
      <c r="C2" s="25" t="s">
        <v>30</v>
      </c>
      <c r="D2" s="25" t="s">
        <v>30</v>
      </c>
      <c r="E2" s="25" t="s">
        <v>30</v>
      </c>
    </row>
    <row r="4" spans="1:5">
      <c r="A4" s="23" t="s">
        <v>118</v>
      </c>
      <c r="B4" s="23" t="s">
        <v>118</v>
      </c>
      <c r="C4" s="23" t="s">
        <v>118</v>
      </c>
      <c r="D4" s="23" t="s">
        <v>118</v>
      </c>
      <c r="E4" s="23" t="s">
        <v>118</v>
      </c>
    </row>
    <row r="5" spans="1:5">
      <c r="A5" s="26" t="s">
        <v>88</v>
      </c>
      <c r="B5" s="26" t="s">
        <v>88</v>
      </c>
      <c r="C5" s="26" t="s">
        <v>88</v>
      </c>
      <c r="D5" s="26" t="s">
        <v>88</v>
      </c>
      <c r="E5" s="26" t="s">
        <v>88</v>
      </c>
    </row>
    <row r="6" spans="1:5">
      <c r="A6" s="10" t="s">
        <v>151</v>
      </c>
      <c r="B6" s="10" t="s">
        <v>152</v>
      </c>
      <c r="C6" s="10" t="s">
        <v>153</v>
      </c>
      <c r="D6" s="10" t="s">
        <v>154</v>
      </c>
      <c r="E6" s="10" t="s">
        <v>155</v>
      </c>
    </row>
    <row r="7" spans="1:5" ht="24.75">
      <c r="A7" s="11" t="s">
        <v>156</v>
      </c>
      <c r="B7" s="11" t="s">
        <v>95</v>
      </c>
      <c r="C7" s="11" t="s">
        <v>123</v>
      </c>
      <c r="D7" s="11" t="s">
        <v>177</v>
      </c>
      <c r="E7" s="11">
        <v>1</v>
      </c>
    </row>
    <row r="8" spans="1:5" ht="24.75">
      <c r="A8" s="11" t="s">
        <v>156</v>
      </c>
      <c r="B8" s="11" t="s">
        <v>95</v>
      </c>
      <c r="C8" s="11" t="s">
        <v>123</v>
      </c>
      <c r="D8" s="11" t="s">
        <v>178</v>
      </c>
      <c r="E8" s="11">
        <v>1</v>
      </c>
    </row>
    <row r="9" spans="1:5">
      <c r="A9" s="1" t="s">
        <v>88</v>
      </c>
      <c r="B9" s="1" t="s">
        <v>88</v>
      </c>
      <c r="C9" s="1">
        <f>SUBTOTAL(103,Elements13641[Elemento])</f>
        <v>2</v>
      </c>
      <c r="D9" s="1" t="s">
        <v>88</v>
      </c>
      <c r="E9" s="1">
        <f>SUBTOTAL(109,Elements13641[Totais:])</f>
        <v>2</v>
      </c>
    </row>
    <row r="12" spans="1:5">
      <c r="A12" s="25" t="s">
        <v>30</v>
      </c>
      <c r="B12" s="25" t="s">
        <v>30</v>
      </c>
      <c r="C12" s="25" t="s">
        <v>30</v>
      </c>
      <c r="D12" s="25" t="s">
        <v>30</v>
      </c>
      <c r="E12" s="25" t="s">
        <v>30</v>
      </c>
    </row>
    <row r="13" spans="1:5">
      <c r="A13" s="25" t="s">
        <v>30</v>
      </c>
      <c r="B13" s="25" t="s">
        <v>30</v>
      </c>
      <c r="C13" s="25" t="s">
        <v>30</v>
      </c>
      <c r="D13" s="25" t="s">
        <v>30</v>
      </c>
      <c r="E13" s="25" t="s">
        <v>30</v>
      </c>
    </row>
    <row r="15" spans="1:5">
      <c r="A15" s="23" t="s">
        <v>119</v>
      </c>
      <c r="B15" s="23" t="s">
        <v>119</v>
      </c>
      <c r="C15" s="23" t="s">
        <v>119</v>
      </c>
      <c r="D15" s="23" t="s">
        <v>119</v>
      </c>
      <c r="E15" s="23" t="s">
        <v>119</v>
      </c>
    </row>
    <row r="16" spans="1:5">
      <c r="A16" s="26" t="s">
        <v>88</v>
      </c>
      <c r="B16" s="26" t="s">
        <v>88</v>
      </c>
      <c r="C16" s="26" t="s">
        <v>88</v>
      </c>
      <c r="D16" s="26" t="s">
        <v>88</v>
      </c>
      <c r="E16" s="26" t="s">
        <v>88</v>
      </c>
    </row>
    <row r="17" spans="1:5">
      <c r="A17" s="10" t="s">
        <v>151</v>
      </c>
      <c r="B17" s="10" t="s">
        <v>152</v>
      </c>
      <c r="C17" s="10" t="s">
        <v>153</v>
      </c>
      <c r="D17" s="10" t="s">
        <v>154</v>
      </c>
      <c r="E17" s="10" t="s">
        <v>155</v>
      </c>
    </row>
    <row r="18" spans="1:5" ht="24.75">
      <c r="A18" s="11" t="s">
        <v>156</v>
      </c>
      <c r="B18" s="11" t="s">
        <v>95</v>
      </c>
      <c r="C18" s="11" t="s">
        <v>125</v>
      </c>
      <c r="D18" s="11" t="s">
        <v>179</v>
      </c>
      <c r="E18" s="11">
        <v>1</v>
      </c>
    </row>
    <row r="19" spans="1:5">
      <c r="A19" s="1" t="s">
        <v>88</v>
      </c>
      <c r="B19" s="1" t="s">
        <v>88</v>
      </c>
      <c r="C19" s="1">
        <f>SUBTOTAL(103,Elements13642[Elemento])</f>
        <v>1</v>
      </c>
      <c r="D19" s="1" t="s">
        <v>88</v>
      </c>
      <c r="E19" s="1">
        <f>SUBTOTAL(109,Elements13642[Totais:])</f>
        <v>1</v>
      </c>
    </row>
    <row r="22" spans="1:5">
      <c r="A22" s="25" t="s">
        <v>30</v>
      </c>
      <c r="B22" s="25" t="s">
        <v>30</v>
      </c>
      <c r="C22" s="25" t="s">
        <v>30</v>
      </c>
      <c r="D22" s="25" t="s">
        <v>30</v>
      </c>
      <c r="E22" s="25" t="s">
        <v>30</v>
      </c>
    </row>
    <row r="23" spans="1:5">
      <c r="A23" s="25" t="s">
        <v>30</v>
      </c>
      <c r="B23" s="25" t="s">
        <v>30</v>
      </c>
      <c r="C23" s="25" t="s">
        <v>30</v>
      </c>
      <c r="D23" s="25" t="s">
        <v>30</v>
      </c>
      <c r="E23" s="25" t="s">
        <v>30</v>
      </c>
    </row>
    <row r="25" spans="1:5">
      <c r="A25" s="23" t="s">
        <v>119</v>
      </c>
      <c r="B25" s="23" t="s">
        <v>119</v>
      </c>
      <c r="C25" s="23" t="s">
        <v>119</v>
      </c>
      <c r="D25" s="23" t="s">
        <v>119</v>
      </c>
      <c r="E25" s="23" t="s">
        <v>119</v>
      </c>
    </row>
    <row r="26" spans="1:5">
      <c r="A26" s="26" t="s">
        <v>88</v>
      </c>
      <c r="B26" s="26" t="s">
        <v>88</v>
      </c>
      <c r="C26" s="26" t="s">
        <v>88</v>
      </c>
      <c r="D26" s="26" t="s">
        <v>88</v>
      </c>
      <c r="E26" s="26" t="s">
        <v>88</v>
      </c>
    </row>
    <row r="27" spans="1:5">
      <c r="A27" s="10" t="s">
        <v>151</v>
      </c>
      <c r="B27" s="10" t="s">
        <v>152</v>
      </c>
      <c r="C27" s="10" t="s">
        <v>153</v>
      </c>
      <c r="D27" s="10" t="s">
        <v>154</v>
      </c>
      <c r="E27" s="10" t="s">
        <v>155</v>
      </c>
    </row>
    <row r="28" spans="1:5" ht="24.75">
      <c r="A28" s="11" t="s">
        <v>156</v>
      </c>
      <c r="B28" s="11" t="s">
        <v>95</v>
      </c>
      <c r="C28" s="11" t="s">
        <v>127</v>
      </c>
      <c r="D28" s="11" t="s">
        <v>180</v>
      </c>
      <c r="E28" s="11">
        <v>1</v>
      </c>
    </row>
    <row r="29" spans="1:5">
      <c r="A29" s="1" t="s">
        <v>88</v>
      </c>
      <c r="B29" s="1" t="s">
        <v>88</v>
      </c>
      <c r="C29" s="1">
        <f>SUBTOTAL(103,Elements13643[Elemento])</f>
        <v>1</v>
      </c>
      <c r="D29" s="1" t="s">
        <v>88</v>
      </c>
      <c r="E29" s="1">
        <f>SUBTOTAL(109,Elements13643[Totais:])</f>
        <v>1</v>
      </c>
    </row>
  </sheetData>
  <mergeCells count="9">
    <mergeCell ref="A16:E16"/>
    <mergeCell ref="A22:E23"/>
    <mergeCell ref="A25:E25"/>
    <mergeCell ref="A26:E26"/>
    <mergeCell ref="A1:E2"/>
    <mergeCell ref="A4:E4"/>
    <mergeCell ref="A5:E5"/>
    <mergeCell ref="A12:E13"/>
    <mergeCell ref="A15:E15"/>
  </mergeCells>
  <hyperlinks>
    <hyperlink ref="A1" location="'13.6.4'!A1" display="CAP OU TAMPAO DE FERRO GALVANIZADO, COM ROSCA BSP, DE 3/4&amp;quot;" xr:uid="{00000000-0004-0000-1900-000000000000}"/>
    <hyperlink ref="B1" location="'13.6.4'!A1" display="CAP OU TAMPAO DE FERRO GALVANIZADO, COM ROSCA BSP, DE 3/4&amp;quot;" xr:uid="{00000000-0004-0000-1900-000001000000}"/>
    <hyperlink ref="C1" location="'13.6.4'!A1" display="CAP OU TAMPAO DE FERRO GALVANIZADO, COM ROSCA BSP, DE 3/4&amp;quot;" xr:uid="{00000000-0004-0000-1900-000002000000}"/>
    <hyperlink ref="D1" location="'13.6.4'!A1" display="CAP OU TAMPAO DE FERRO GALVANIZADO, COM ROSCA BSP, DE 3/4&amp;quot;" xr:uid="{00000000-0004-0000-1900-000003000000}"/>
    <hyperlink ref="E1" location="'13.6.4'!A1" display="CAP OU TAMPAO DE FERRO GALVANIZADO, COM ROSCA BSP, DE 3/4&amp;quot;" xr:uid="{00000000-0004-0000-1900-000004000000}"/>
    <hyperlink ref="A2" location="'13.6.4'!A1" display="CAP OU TAMPAO DE FERRO GALVANIZADO, COM ROSCA BSP, DE 3/4&amp;quot;" xr:uid="{00000000-0004-0000-1900-000005000000}"/>
    <hyperlink ref="B2" location="'13.6.4'!A1" display="CAP OU TAMPAO DE FERRO GALVANIZADO, COM ROSCA BSP, DE 3/4&amp;quot;" xr:uid="{00000000-0004-0000-1900-000006000000}"/>
    <hyperlink ref="C2" location="'13.6.4'!A1" display="CAP OU TAMPAO DE FERRO GALVANIZADO, COM ROSCA BSP, DE 3/4&amp;quot;" xr:uid="{00000000-0004-0000-1900-000007000000}"/>
    <hyperlink ref="D2" location="'13.6.4'!A1" display="CAP OU TAMPAO DE FERRO GALVANIZADO, COM ROSCA BSP, DE 3/4&amp;quot;" xr:uid="{00000000-0004-0000-1900-000008000000}"/>
    <hyperlink ref="E2" location="'13.6.4'!A1" display="CAP OU TAMPAO DE FERRO GALVANIZADO, COM ROSCA BSP, DE 3/4&amp;quot;" xr:uid="{00000000-0004-0000-1900-000009000000}"/>
    <hyperlink ref="A4" location="'13.6.4'!A1" display="Conexões de tubo (A)" xr:uid="{00000000-0004-0000-1900-00000A000000}"/>
    <hyperlink ref="B4" location="'13.6.4'!A1" display="Conexões de tubo (A)" xr:uid="{00000000-0004-0000-1900-00000B000000}"/>
    <hyperlink ref="C4" location="'13.6.4'!A1" display="Conexões de tubo (A)" xr:uid="{00000000-0004-0000-1900-00000C000000}"/>
    <hyperlink ref="D4" location="'13.6.4'!A1" display="Conexões de tubo (A)" xr:uid="{00000000-0004-0000-1900-00000D000000}"/>
    <hyperlink ref="E4" location="'13.6.4'!A1" display="Conexões de tubo (A)" xr:uid="{00000000-0004-0000-1900-00000E000000}"/>
    <hyperlink ref="A12" location="'13.6.4'!A1" display="CAP OU TAMPAO DE FERRO GALVANIZADO, COM ROSCA BSP, DE 3/4&amp;quot;" xr:uid="{00000000-0004-0000-1900-00000F000000}"/>
    <hyperlink ref="B12" location="'13.6.4'!A1" display="CAP OU TAMPAO DE FERRO GALVANIZADO, COM ROSCA BSP, DE 3/4&amp;quot;" xr:uid="{00000000-0004-0000-1900-000010000000}"/>
    <hyperlink ref="C12" location="'13.6.4'!A1" display="CAP OU TAMPAO DE FERRO GALVANIZADO, COM ROSCA BSP, DE 3/4&amp;quot;" xr:uid="{00000000-0004-0000-1900-000011000000}"/>
    <hyperlink ref="D12" location="'13.6.4'!A1" display="CAP OU TAMPAO DE FERRO GALVANIZADO, COM ROSCA BSP, DE 3/4&amp;quot;" xr:uid="{00000000-0004-0000-1900-000012000000}"/>
    <hyperlink ref="E12" location="'13.6.4'!A1" display="CAP OU TAMPAO DE FERRO GALVANIZADO, COM ROSCA BSP, DE 3/4&amp;quot;" xr:uid="{00000000-0004-0000-1900-000013000000}"/>
    <hyperlink ref="A13" location="'13.6.4'!A1" display="CAP OU TAMPAO DE FERRO GALVANIZADO, COM ROSCA BSP, DE 3/4&amp;quot;" xr:uid="{00000000-0004-0000-1900-000014000000}"/>
    <hyperlink ref="B13" location="'13.6.4'!A1" display="CAP OU TAMPAO DE FERRO GALVANIZADO, COM ROSCA BSP, DE 3/4&amp;quot;" xr:uid="{00000000-0004-0000-1900-000015000000}"/>
    <hyperlink ref="C13" location="'13.6.4'!A1" display="CAP OU TAMPAO DE FERRO GALVANIZADO, COM ROSCA BSP, DE 3/4&amp;quot;" xr:uid="{00000000-0004-0000-1900-000016000000}"/>
    <hyperlink ref="D13" location="'13.6.4'!A1" display="CAP OU TAMPAO DE FERRO GALVANIZADO, COM ROSCA BSP, DE 3/4&amp;quot;" xr:uid="{00000000-0004-0000-1900-000017000000}"/>
    <hyperlink ref="E13" location="'13.6.4'!A1" display="CAP OU TAMPAO DE FERRO GALVANIZADO, COM ROSCA BSP, DE 3/4&amp;quot;" xr:uid="{00000000-0004-0000-1900-000018000000}"/>
    <hyperlink ref="A15" location="'13.6.4'!A1" display="Conexões de tubo" xr:uid="{00000000-0004-0000-1900-000019000000}"/>
    <hyperlink ref="B15" location="'13.6.4'!A1" display="Conexões de tubo" xr:uid="{00000000-0004-0000-1900-00001A000000}"/>
    <hyperlink ref="C15" location="'13.6.4'!A1" display="Conexões de tubo" xr:uid="{00000000-0004-0000-1900-00001B000000}"/>
    <hyperlink ref="D15" location="'13.6.4'!A1" display="Conexões de tubo" xr:uid="{00000000-0004-0000-1900-00001C000000}"/>
    <hyperlink ref="E15" location="'13.6.4'!A1" display="Conexões de tubo" xr:uid="{00000000-0004-0000-1900-00001D000000}"/>
    <hyperlink ref="A22" location="'13.6.4'!A1" display="CAP OU TAMPAO DE FERRO GALVANIZADO, COM ROSCA BSP, DE 3/4&amp;quot;" xr:uid="{00000000-0004-0000-1900-00001E000000}"/>
    <hyperlink ref="B22" location="'13.6.4'!A1" display="CAP OU TAMPAO DE FERRO GALVANIZADO, COM ROSCA BSP, DE 3/4&amp;quot;" xr:uid="{00000000-0004-0000-1900-00001F000000}"/>
    <hyperlink ref="C22" location="'13.6.4'!A1" display="CAP OU TAMPAO DE FERRO GALVANIZADO, COM ROSCA BSP, DE 3/4&amp;quot;" xr:uid="{00000000-0004-0000-1900-000020000000}"/>
    <hyperlink ref="D22" location="'13.6.4'!A1" display="CAP OU TAMPAO DE FERRO GALVANIZADO, COM ROSCA BSP, DE 3/4&amp;quot;" xr:uid="{00000000-0004-0000-1900-000021000000}"/>
    <hyperlink ref="E22" location="'13.6.4'!A1" display="CAP OU TAMPAO DE FERRO GALVANIZADO, COM ROSCA BSP, DE 3/4&amp;quot;" xr:uid="{00000000-0004-0000-1900-000022000000}"/>
    <hyperlink ref="A23" location="'13.6.4'!A1" display="CAP OU TAMPAO DE FERRO GALVANIZADO, COM ROSCA BSP, DE 3/4&amp;quot;" xr:uid="{00000000-0004-0000-1900-000023000000}"/>
    <hyperlink ref="B23" location="'13.6.4'!A1" display="CAP OU TAMPAO DE FERRO GALVANIZADO, COM ROSCA BSP, DE 3/4&amp;quot;" xr:uid="{00000000-0004-0000-1900-000024000000}"/>
    <hyperlink ref="C23" location="'13.6.4'!A1" display="CAP OU TAMPAO DE FERRO GALVANIZADO, COM ROSCA BSP, DE 3/4&amp;quot;" xr:uid="{00000000-0004-0000-1900-000025000000}"/>
    <hyperlink ref="D23" location="'13.6.4'!A1" display="CAP OU TAMPAO DE FERRO GALVANIZADO, COM ROSCA BSP, DE 3/4&amp;quot;" xr:uid="{00000000-0004-0000-1900-000026000000}"/>
    <hyperlink ref="E23" location="'13.6.4'!A1" display="CAP OU TAMPAO DE FERRO GALVANIZADO, COM ROSCA BSP, DE 3/4&amp;quot;" xr:uid="{00000000-0004-0000-1900-000027000000}"/>
    <hyperlink ref="A25" location="'13.6.4'!A1" display="Conexões de tubo" xr:uid="{00000000-0004-0000-1900-000028000000}"/>
    <hyperlink ref="B25" location="'13.6.4'!A1" display="Conexões de tubo" xr:uid="{00000000-0004-0000-1900-000029000000}"/>
    <hyperlink ref="C25" location="'13.6.4'!A1" display="Conexões de tubo" xr:uid="{00000000-0004-0000-1900-00002A000000}"/>
    <hyperlink ref="D25" location="'13.6.4'!A1" display="Conexões de tubo" xr:uid="{00000000-0004-0000-1900-00002B000000}"/>
    <hyperlink ref="E25" location="'13.6.4'!A1" display="Conexões de tubo" xr:uid="{00000000-0004-0000-1900-00002C000000}"/>
  </hyperlinks>
  <pageMargins left="0.511811024" right="0.511811024" top="0.78740157499999996" bottom="0.78740157499999996" header="0.31496062000000002" footer="0.31496062000000002"/>
  <tableParts count="3">
    <tablePart r:id="rId1"/>
    <tablePart r:id="rId2"/>
    <tablePart r:id="rId3"/>
  </tablePart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E9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5" t="s">
        <v>35</v>
      </c>
      <c r="B1" s="25" t="s">
        <v>35</v>
      </c>
      <c r="C1" s="25" t="s">
        <v>35</v>
      </c>
      <c r="D1" s="25" t="s">
        <v>35</v>
      </c>
      <c r="E1" s="25" t="s">
        <v>35</v>
      </c>
    </row>
    <row r="2" spans="1:5">
      <c r="A2" s="25" t="s">
        <v>35</v>
      </c>
      <c r="B2" s="25" t="s">
        <v>35</v>
      </c>
      <c r="C2" s="25" t="s">
        <v>35</v>
      </c>
      <c r="D2" s="25" t="s">
        <v>35</v>
      </c>
      <c r="E2" s="25" t="s">
        <v>35</v>
      </c>
    </row>
    <row r="4" spans="1:5">
      <c r="A4" s="23" t="s">
        <v>128</v>
      </c>
      <c r="B4" s="23" t="s">
        <v>128</v>
      </c>
      <c r="C4" s="23" t="s">
        <v>128</v>
      </c>
      <c r="D4" s="23" t="s">
        <v>128</v>
      </c>
      <c r="E4" s="23" t="s">
        <v>128</v>
      </c>
    </row>
    <row r="5" spans="1:5">
      <c r="A5" s="26" t="s">
        <v>88</v>
      </c>
      <c r="B5" s="26" t="s">
        <v>88</v>
      </c>
      <c r="C5" s="26" t="s">
        <v>88</v>
      </c>
      <c r="D5" s="26" t="s">
        <v>88</v>
      </c>
      <c r="E5" s="26" t="s">
        <v>88</v>
      </c>
    </row>
    <row r="6" spans="1:5">
      <c r="A6" s="10" t="s">
        <v>151</v>
      </c>
      <c r="B6" s="10" t="s">
        <v>152</v>
      </c>
      <c r="C6" s="10" t="s">
        <v>153</v>
      </c>
      <c r="D6" s="10" t="s">
        <v>154</v>
      </c>
      <c r="E6" s="10" t="s">
        <v>155</v>
      </c>
    </row>
    <row r="7" spans="1:5" ht="24.75">
      <c r="A7" s="11" t="s">
        <v>156</v>
      </c>
      <c r="B7" s="11" t="s">
        <v>95</v>
      </c>
      <c r="C7" s="11" t="s">
        <v>130</v>
      </c>
      <c r="D7" s="11" t="s">
        <v>181</v>
      </c>
      <c r="E7" s="11">
        <v>1</v>
      </c>
    </row>
    <row r="8" spans="1:5" ht="24.75">
      <c r="A8" s="11" t="s">
        <v>156</v>
      </c>
      <c r="B8" s="11" t="s">
        <v>95</v>
      </c>
      <c r="C8" s="11" t="s">
        <v>130</v>
      </c>
      <c r="D8" s="11" t="s">
        <v>182</v>
      </c>
      <c r="E8" s="11">
        <v>1</v>
      </c>
    </row>
    <row r="9" spans="1:5">
      <c r="A9" s="1" t="s">
        <v>88</v>
      </c>
      <c r="B9" s="1" t="s">
        <v>88</v>
      </c>
      <c r="C9" s="1">
        <f>SUBTOTAL(103,Elements13651[Elemento])</f>
        <v>2</v>
      </c>
      <c r="D9" s="1" t="s">
        <v>88</v>
      </c>
      <c r="E9" s="1">
        <f>SUBTOTAL(109,Elements13651[Totais:])</f>
        <v>2</v>
      </c>
    </row>
  </sheetData>
  <mergeCells count="3">
    <mergeCell ref="A1:E2"/>
    <mergeCell ref="A4:E4"/>
    <mergeCell ref="A5:E5"/>
  </mergeCells>
  <hyperlinks>
    <hyperlink ref="A1" location="'13.6.5'!A1" display="RABICHO FLEXIVEL CROMADO 1/2&amp;quot;&amp;quot; COM 1 CANOPLA" xr:uid="{00000000-0004-0000-1A00-000000000000}"/>
    <hyperlink ref="B1" location="'13.6.5'!A1" display="RABICHO FLEXIVEL CROMADO 1/2&amp;quot;&amp;quot; COM 1 CANOPLA" xr:uid="{00000000-0004-0000-1A00-000001000000}"/>
    <hyperlink ref="C1" location="'13.6.5'!A1" display="RABICHO FLEXIVEL CROMADO 1/2&amp;quot;&amp;quot; COM 1 CANOPLA" xr:uid="{00000000-0004-0000-1A00-000002000000}"/>
    <hyperlink ref="D1" location="'13.6.5'!A1" display="RABICHO FLEXIVEL CROMADO 1/2&amp;quot;&amp;quot; COM 1 CANOPLA" xr:uid="{00000000-0004-0000-1A00-000003000000}"/>
    <hyperlink ref="E1" location="'13.6.5'!A1" display="RABICHO FLEXIVEL CROMADO 1/2&amp;quot;&amp;quot; COM 1 CANOPLA" xr:uid="{00000000-0004-0000-1A00-000004000000}"/>
    <hyperlink ref="A2" location="'13.6.5'!A1" display="RABICHO FLEXIVEL CROMADO 1/2&amp;quot;&amp;quot; COM 1 CANOPLA" xr:uid="{00000000-0004-0000-1A00-000005000000}"/>
    <hyperlink ref="B2" location="'13.6.5'!A1" display="RABICHO FLEXIVEL CROMADO 1/2&amp;quot;&amp;quot; COM 1 CANOPLA" xr:uid="{00000000-0004-0000-1A00-000006000000}"/>
    <hyperlink ref="C2" location="'13.6.5'!A1" display="RABICHO FLEXIVEL CROMADO 1/2&amp;quot;&amp;quot; COM 1 CANOPLA" xr:uid="{00000000-0004-0000-1A00-000007000000}"/>
    <hyperlink ref="D2" location="'13.6.5'!A1" display="RABICHO FLEXIVEL CROMADO 1/2&amp;quot;&amp;quot; COM 1 CANOPLA" xr:uid="{00000000-0004-0000-1A00-000008000000}"/>
    <hyperlink ref="E2" location="'13.6.5'!A1" display="RABICHO FLEXIVEL CROMADO 1/2&amp;quot;&amp;quot; COM 1 CANOPLA" xr:uid="{00000000-0004-0000-1A00-000009000000}"/>
    <hyperlink ref="A4" location="'13.6.5'!A1" display="Tubulação flexível (Comprimento)" xr:uid="{00000000-0004-0000-1A00-00000A000000}"/>
    <hyperlink ref="B4" location="'13.6.5'!A1" display="Tubulação flexível (Comprimento)" xr:uid="{00000000-0004-0000-1A00-00000B000000}"/>
    <hyperlink ref="C4" location="'13.6.5'!A1" display="Tubulação flexível (Comprimento)" xr:uid="{00000000-0004-0000-1A00-00000C000000}"/>
    <hyperlink ref="D4" location="'13.6.5'!A1" display="Tubulação flexível (Comprimento)" xr:uid="{00000000-0004-0000-1A00-00000D000000}"/>
    <hyperlink ref="E4" location="'13.6.5'!A1" display="Tubulação flexível (Comprimento)" xr:uid="{00000000-0004-0000-1A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E8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5" t="s">
        <v>38</v>
      </c>
      <c r="B1" s="25" t="s">
        <v>38</v>
      </c>
      <c r="C1" s="25" t="s">
        <v>38</v>
      </c>
      <c r="D1" s="25" t="s">
        <v>38</v>
      </c>
      <c r="E1" s="25" t="s">
        <v>38</v>
      </c>
    </row>
    <row r="2" spans="1:5">
      <c r="A2" s="25" t="s">
        <v>38</v>
      </c>
      <c r="B2" s="25" t="s">
        <v>38</v>
      </c>
      <c r="C2" s="25" t="s">
        <v>38</v>
      </c>
      <c r="D2" s="25" t="s">
        <v>38</v>
      </c>
      <c r="E2" s="25" t="s">
        <v>38</v>
      </c>
    </row>
    <row r="4" spans="1:5">
      <c r="A4" s="23" t="s">
        <v>87</v>
      </c>
      <c r="B4" s="23" t="s">
        <v>87</v>
      </c>
      <c r="C4" s="23" t="s">
        <v>87</v>
      </c>
      <c r="D4" s="23" t="s">
        <v>87</v>
      </c>
      <c r="E4" s="23" t="s">
        <v>87</v>
      </c>
    </row>
    <row r="5" spans="1:5">
      <c r="A5" s="26" t="s">
        <v>88</v>
      </c>
      <c r="B5" s="26" t="s">
        <v>88</v>
      </c>
      <c r="C5" s="26" t="s">
        <v>88</v>
      </c>
      <c r="D5" s="26" t="s">
        <v>88</v>
      </c>
      <c r="E5" s="26" t="s">
        <v>88</v>
      </c>
    </row>
    <row r="6" spans="1:5">
      <c r="A6" s="10" t="s">
        <v>151</v>
      </c>
      <c r="B6" s="10" t="s">
        <v>152</v>
      </c>
      <c r="C6" s="10" t="s">
        <v>153</v>
      </c>
      <c r="D6" s="10" t="s">
        <v>154</v>
      </c>
      <c r="E6" s="10" t="s">
        <v>155</v>
      </c>
    </row>
    <row r="7" spans="1:5" ht="24.75">
      <c r="A7" s="11" t="s">
        <v>156</v>
      </c>
      <c r="B7" s="11" t="s">
        <v>95</v>
      </c>
      <c r="C7" s="11" t="s">
        <v>183</v>
      </c>
      <c r="D7" s="11" t="s">
        <v>184</v>
      </c>
      <c r="E7" s="11">
        <v>1</v>
      </c>
    </row>
    <row r="8" spans="1:5">
      <c r="A8" s="1" t="s">
        <v>88</v>
      </c>
      <c r="B8" s="1" t="s">
        <v>88</v>
      </c>
      <c r="C8" s="1">
        <f>SUBTOTAL(103,Elements13661[Elemento])</f>
        <v>1</v>
      </c>
      <c r="D8" s="1" t="s">
        <v>88</v>
      </c>
      <c r="E8" s="1">
        <f>SUBTOTAL(109,Elements13661[Totais:])</f>
        <v>1</v>
      </c>
    </row>
  </sheetData>
  <mergeCells count="3">
    <mergeCell ref="A1:E2"/>
    <mergeCell ref="A4:E4"/>
    <mergeCell ref="A5:E5"/>
  </mergeCells>
  <hyperlinks>
    <hyperlink ref="A1" location="'13.6.6'!A1" display="REGISTRO DE ESFERA,EM METAL,COM DIAMETRO DE 1&amp;quot;.FORNECIMENTO E COLOCACAO" xr:uid="{00000000-0004-0000-1B00-000000000000}"/>
    <hyperlink ref="B1" location="'13.6.6'!A1" display="REGISTRO DE ESFERA,EM METAL,COM DIAMETRO DE 1&amp;quot;.FORNECIMENTO E COLOCACAO" xr:uid="{00000000-0004-0000-1B00-000001000000}"/>
    <hyperlink ref="C1" location="'13.6.6'!A1" display="REGISTRO DE ESFERA,EM METAL,COM DIAMETRO DE 1&amp;quot;.FORNECIMENTO E COLOCACAO" xr:uid="{00000000-0004-0000-1B00-000002000000}"/>
    <hyperlink ref="D1" location="'13.6.6'!A1" display="REGISTRO DE ESFERA,EM METAL,COM DIAMETRO DE 1&amp;quot;.FORNECIMENTO E COLOCACAO" xr:uid="{00000000-0004-0000-1B00-000003000000}"/>
    <hyperlink ref="E1" location="'13.6.6'!A1" display="REGISTRO DE ESFERA,EM METAL,COM DIAMETRO DE 1&amp;quot;.FORNECIMENTO E COLOCACAO" xr:uid="{00000000-0004-0000-1B00-000004000000}"/>
    <hyperlink ref="A2" location="'13.6.6'!A1" display="REGISTRO DE ESFERA,EM METAL,COM DIAMETRO DE 1&amp;quot;.FORNECIMENTO E COLOCACAO" xr:uid="{00000000-0004-0000-1B00-000005000000}"/>
    <hyperlink ref="B2" location="'13.6.6'!A1" display="REGISTRO DE ESFERA,EM METAL,COM DIAMETRO DE 1&amp;quot;.FORNECIMENTO E COLOCACAO" xr:uid="{00000000-0004-0000-1B00-000006000000}"/>
    <hyperlink ref="C2" location="'13.6.6'!A1" display="REGISTRO DE ESFERA,EM METAL,COM DIAMETRO DE 1&amp;quot;.FORNECIMENTO E COLOCACAO" xr:uid="{00000000-0004-0000-1B00-000007000000}"/>
    <hyperlink ref="D2" location="'13.6.6'!A1" display="REGISTRO DE ESFERA,EM METAL,COM DIAMETRO DE 1&amp;quot;.FORNECIMENTO E COLOCACAO" xr:uid="{00000000-0004-0000-1B00-000008000000}"/>
    <hyperlink ref="E2" location="'13.6.6'!A1" display="REGISTRO DE ESFERA,EM METAL,COM DIAMETRO DE 1&amp;quot;.FORNECIMENTO E COLOCACAO" xr:uid="{00000000-0004-0000-1B00-000009000000}"/>
    <hyperlink ref="A4" location="'13.6.6'!A1" display="Acessórios do tubo (a)" xr:uid="{00000000-0004-0000-1B00-00000A000000}"/>
    <hyperlink ref="B4" location="'13.6.6'!A1" display="Acessórios do tubo (a)" xr:uid="{00000000-0004-0000-1B00-00000B000000}"/>
    <hyperlink ref="C4" location="'13.6.6'!A1" display="Acessórios do tubo (a)" xr:uid="{00000000-0004-0000-1B00-00000C000000}"/>
    <hyperlink ref="D4" location="'13.6.6'!A1" display="Acessórios do tubo (a)" xr:uid="{00000000-0004-0000-1B00-00000D000000}"/>
    <hyperlink ref="E4" location="'13.6.6'!A1" display="Acessórios do tubo (a)" xr:uid="{00000000-0004-0000-1B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E9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5" t="s">
        <v>41</v>
      </c>
      <c r="B1" s="25" t="s">
        <v>41</v>
      </c>
      <c r="C1" s="25" t="s">
        <v>41</v>
      </c>
      <c r="D1" s="25" t="s">
        <v>41</v>
      </c>
      <c r="E1" s="25" t="s">
        <v>41</v>
      </c>
    </row>
    <row r="2" spans="1:5">
      <c r="A2" s="25" t="s">
        <v>41</v>
      </c>
      <c r="B2" s="25" t="s">
        <v>41</v>
      </c>
      <c r="C2" s="25" t="s">
        <v>41</v>
      </c>
      <c r="D2" s="25" t="s">
        <v>41</v>
      </c>
      <c r="E2" s="25" t="s">
        <v>41</v>
      </c>
    </row>
    <row r="4" spans="1:5">
      <c r="A4" s="23" t="s">
        <v>118</v>
      </c>
      <c r="B4" s="23" t="s">
        <v>118</v>
      </c>
      <c r="C4" s="23" t="s">
        <v>118</v>
      </c>
      <c r="D4" s="23" t="s">
        <v>118</v>
      </c>
      <c r="E4" s="23" t="s">
        <v>118</v>
      </c>
    </row>
    <row r="5" spans="1:5">
      <c r="A5" s="26" t="s">
        <v>88</v>
      </c>
      <c r="B5" s="26" t="s">
        <v>88</v>
      </c>
      <c r="C5" s="26" t="s">
        <v>88</v>
      </c>
      <c r="D5" s="26" t="s">
        <v>88</v>
      </c>
      <c r="E5" s="26" t="s">
        <v>88</v>
      </c>
    </row>
    <row r="6" spans="1:5">
      <c r="A6" s="10" t="s">
        <v>151</v>
      </c>
      <c r="B6" s="10" t="s">
        <v>152</v>
      </c>
      <c r="C6" s="10" t="s">
        <v>153</v>
      </c>
      <c r="D6" s="10" t="s">
        <v>154</v>
      </c>
      <c r="E6" s="10" t="s">
        <v>155</v>
      </c>
    </row>
    <row r="7" spans="1:5" ht="24.75">
      <c r="A7" s="11" t="s">
        <v>156</v>
      </c>
      <c r="B7" s="11" t="s">
        <v>95</v>
      </c>
      <c r="C7" s="11" t="s">
        <v>133</v>
      </c>
      <c r="D7" s="11" t="s">
        <v>185</v>
      </c>
      <c r="E7" s="11">
        <v>1</v>
      </c>
    </row>
    <row r="8" spans="1:5" ht="24.75">
      <c r="A8" s="11" t="s">
        <v>156</v>
      </c>
      <c r="B8" s="11" t="s">
        <v>95</v>
      </c>
      <c r="C8" s="11" t="s">
        <v>133</v>
      </c>
      <c r="D8" s="11" t="s">
        <v>186</v>
      </c>
      <c r="E8" s="11">
        <v>1</v>
      </c>
    </row>
    <row r="9" spans="1:5">
      <c r="A9" s="1" t="s">
        <v>88</v>
      </c>
      <c r="B9" s="1" t="s">
        <v>88</v>
      </c>
      <c r="C9" s="1">
        <f>SUBTOTAL(103,Elements13671[Elemento])</f>
        <v>2</v>
      </c>
      <c r="D9" s="1" t="s">
        <v>88</v>
      </c>
      <c r="E9" s="1">
        <f>SUBTOTAL(109,Elements13671[Totais:])</f>
        <v>2</v>
      </c>
    </row>
  </sheetData>
  <mergeCells count="3">
    <mergeCell ref="A1:E2"/>
    <mergeCell ref="A4:E4"/>
    <mergeCell ref="A5:E5"/>
  </mergeCells>
  <hyperlinks>
    <hyperlink ref="A1" location="'13.6.7'!A1" display="NIPLE, EM FERRO GALVANIZADO, CONEXÃO ROSQUEADA, DN 20 (3/4&amp;quot;), INSTALADO EM RAMAIS E SUB-RAMAIS DE GÁS - FORNECIMENTO E INSTALAÇÃO. AF_10/2020" xr:uid="{00000000-0004-0000-1C00-000000000000}"/>
    <hyperlink ref="B1" location="'13.6.7'!A1" display="NIPLE, EM FERRO GALVANIZADO, CONEXÃO ROSQUEADA, DN 20 (3/4&amp;quot;), INSTALADO EM RAMAIS E SUB-RAMAIS DE GÁS - FORNECIMENTO E INSTALAÇÃO. AF_10/2020" xr:uid="{00000000-0004-0000-1C00-000001000000}"/>
    <hyperlink ref="C1" location="'13.6.7'!A1" display="NIPLE, EM FERRO GALVANIZADO, CONEXÃO ROSQUEADA, DN 20 (3/4&amp;quot;), INSTALADO EM RAMAIS E SUB-RAMAIS DE GÁS - FORNECIMENTO E INSTALAÇÃO. AF_10/2020" xr:uid="{00000000-0004-0000-1C00-000002000000}"/>
    <hyperlink ref="D1" location="'13.6.7'!A1" display="NIPLE, EM FERRO GALVANIZADO, CONEXÃO ROSQUEADA, DN 20 (3/4&amp;quot;), INSTALADO EM RAMAIS E SUB-RAMAIS DE GÁS - FORNECIMENTO E INSTALAÇÃO. AF_10/2020" xr:uid="{00000000-0004-0000-1C00-000003000000}"/>
    <hyperlink ref="E1" location="'13.6.7'!A1" display="NIPLE, EM FERRO GALVANIZADO, CONEXÃO ROSQUEADA, DN 20 (3/4&amp;quot;), INSTALADO EM RAMAIS E SUB-RAMAIS DE GÁS - FORNECIMENTO E INSTALAÇÃO. AF_10/2020" xr:uid="{00000000-0004-0000-1C00-000004000000}"/>
    <hyperlink ref="A2" location="'13.6.7'!A1" display="NIPLE, EM FERRO GALVANIZADO, CONEXÃO ROSQUEADA, DN 20 (3/4&amp;quot;), INSTALADO EM RAMAIS E SUB-RAMAIS DE GÁS - FORNECIMENTO E INSTALAÇÃO. AF_10/2020" xr:uid="{00000000-0004-0000-1C00-000005000000}"/>
    <hyperlink ref="B2" location="'13.6.7'!A1" display="NIPLE, EM FERRO GALVANIZADO, CONEXÃO ROSQUEADA, DN 20 (3/4&amp;quot;), INSTALADO EM RAMAIS E SUB-RAMAIS DE GÁS - FORNECIMENTO E INSTALAÇÃO. AF_10/2020" xr:uid="{00000000-0004-0000-1C00-000006000000}"/>
    <hyperlink ref="C2" location="'13.6.7'!A1" display="NIPLE, EM FERRO GALVANIZADO, CONEXÃO ROSQUEADA, DN 20 (3/4&amp;quot;), INSTALADO EM RAMAIS E SUB-RAMAIS DE GÁS - FORNECIMENTO E INSTALAÇÃO. AF_10/2020" xr:uid="{00000000-0004-0000-1C00-000007000000}"/>
    <hyperlink ref="D2" location="'13.6.7'!A1" display="NIPLE, EM FERRO GALVANIZADO, CONEXÃO ROSQUEADA, DN 20 (3/4&amp;quot;), INSTALADO EM RAMAIS E SUB-RAMAIS DE GÁS - FORNECIMENTO E INSTALAÇÃO. AF_10/2020" xr:uid="{00000000-0004-0000-1C00-000008000000}"/>
    <hyperlink ref="E2" location="'13.6.7'!A1" display="NIPLE, EM FERRO GALVANIZADO, CONEXÃO ROSQUEADA, DN 20 (3/4&amp;quot;), INSTALADO EM RAMAIS E SUB-RAMAIS DE GÁS - FORNECIMENTO E INSTALAÇÃO. AF_10/2020" xr:uid="{00000000-0004-0000-1C00-000009000000}"/>
    <hyperlink ref="A4" location="'13.6.7'!A1" display="Conexões de tubo (A)" xr:uid="{00000000-0004-0000-1C00-00000A000000}"/>
    <hyperlink ref="B4" location="'13.6.7'!A1" display="Conexões de tubo (A)" xr:uid="{00000000-0004-0000-1C00-00000B000000}"/>
    <hyperlink ref="C4" location="'13.6.7'!A1" display="Conexões de tubo (A)" xr:uid="{00000000-0004-0000-1C00-00000C000000}"/>
    <hyperlink ref="D4" location="'13.6.7'!A1" display="Conexões de tubo (A)" xr:uid="{00000000-0004-0000-1C00-00000D000000}"/>
    <hyperlink ref="E4" location="'13.6.7'!A1" display="Conexões de tubo (A)" xr:uid="{00000000-0004-0000-1C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E18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5" t="s">
        <v>44</v>
      </c>
      <c r="B1" s="25" t="s">
        <v>44</v>
      </c>
      <c r="C1" s="25" t="s">
        <v>44</v>
      </c>
      <c r="D1" s="25" t="s">
        <v>44</v>
      </c>
      <c r="E1" s="25" t="s">
        <v>44</v>
      </c>
    </row>
    <row r="2" spans="1:5">
      <c r="A2" s="25" t="s">
        <v>44</v>
      </c>
      <c r="B2" s="25" t="s">
        <v>44</v>
      </c>
      <c r="C2" s="25" t="s">
        <v>44</v>
      </c>
      <c r="D2" s="25" t="s">
        <v>44</v>
      </c>
      <c r="E2" s="25" t="s">
        <v>44</v>
      </c>
    </row>
    <row r="4" spans="1:5">
      <c r="A4" s="23" t="s">
        <v>87</v>
      </c>
      <c r="B4" s="23" t="s">
        <v>87</v>
      </c>
      <c r="C4" s="23" t="s">
        <v>87</v>
      </c>
      <c r="D4" s="23" t="s">
        <v>87</v>
      </c>
      <c r="E4" s="23" t="s">
        <v>87</v>
      </c>
    </row>
    <row r="5" spans="1:5">
      <c r="A5" s="26" t="s">
        <v>88</v>
      </c>
      <c r="B5" s="26" t="s">
        <v>88</v>
      </c>
      <c r="C5" s="26" t="s">
        <v>88</v>
      </c>
      <c r="D5" s="26" t="s">
        <v>88</v>
      </c>
      <c r="E5" s="26" t="s">
        <v>88</v>
      </c>
    </row>
    <row r="6" spans="1:5">
      <c r="A6" s="10" t="s">
        <v>151</v>
      </c>
      <c r="B6" s="10" t="s">
        <v>152</v>
      </c>
      <c r="C6" s="10" t="s">
        <v>153</v>
      </c>
      <c r="D6" s="10" t="s">
        <v>154</v>
      </c>
      <c r="E6" s="10" t="s">
        <v>155</v>
      </c>
    </row>
    <row r="7" spans="1:5" ht="24.75">
      <c r="A7" s="11" t="s">
        <v>156</v>
      </c>
      <c r="B7" s="11" t="s">
        <v>95</v>
      </c>
      <c r="C7" s="11" t="s">
        <v>135</v>
      </c>
      <c r="D7" s="11" t="s">
        <v>187</v>
      </c>
      <c r="E7" s="11">
        <v>1</v>
      </c>
    </row>
    <row r="8" spans="1:5">
      <c r="A8" s="1" t="s">
        <v>88</v>
      </c>
      <c r="B8" s="1" t="s">
        <v>88</v>
      </c>
      <c r="C8" s="1">
        <f>SUBTOTAL(103,Elements13681[Elemento])</f>
        <v>1</v>
      </c>
      <c r="D8" s="1" t="s">
        <v>88</v>
      </c>
      <c r="E8" s="1">
        <f>SUBTOTAL(109,Elements13681[Totais:])</f>
        <v>1</v>
      </c>
    </row>
    <row r="11" spans="1:5">
      <c r="A11" s="25" t="s">
        <v>44</v>
      </c>
      <c r="B11" s="25" t="s">
        <v>44</v>
      </c>
      <c r="C11" s="25" t="s">
        <v>44</v>
      </c>
      <c r="D11" s="25" t="s">
        <v>44</v>
      </c>
      <c r="E11" s="25" t="s">
        <v>44</v>
      </c>
    </row>
    <row r="12" spans="1:5">
      <c r="A12" s="25" t="s">
        <v>44</v>
      </c>
      <c r="B12" s="25" t="s">
        <v>44</v>
      </c>
      <c r="C12" s="25" t="s">
        <v>44</v>
      </c>
      <c r="D12" s="25" t="s">
        <v>44</v>
      </c>
      <c r="E12" s="25" t="s">
        <v>44</v>
      </c>
    </row>
    <row r="14" spans="1:5">
      <c r="A14" s="23" t="s">
        <v>87</v>
      </c>
      <c r="B14" s="23" t="s">
        <v>87</v>
      </c>
      <c r="C14" s="23" t="s">
        <v>87</v>
      </c>
      <c r="D14" s="23" t="s">
        <v>87</v>
      </c>
      <c r="E14" s="23" t="s">
        <v>87</v>
      </c>
    </row>
    <row r="15" spans="1:5">
      <c r="A15" s="26" t="s">
        <v>88</v>
      </c>
      <c r="B15" s="26" t="s">
        <v>88</v>
      </c>
      <c r="C15" s="26" t="s">
        <v>88</v>
      </c>
      <c r="D15" s="26" t="s">
        <v>88</v>
      </c>
      <c r="E15" s="26" t="s">
        <v>88</v>
      </c>
    </row>
    <row r="16" spans="1:5">
      <c r="A16" s="10" t="s">
        <v>151</v>
      </c>
      <c r="B16" s="10" t="s">
        <v>152</v>
      </c>
      <c r="C16" s="10" t="s">
        <v>153</v>
      </c>
      <c r="D16" s="10" t="s">
        <v>154</v>
      </c>
      <c r="E16" s="10" t="s">
        <v>155</v>
      </c>
    </row>
    <row r="17" spans="1:5" ht="24.75">
      <c r="A17" s="11" t="s">
        <v>156</v>
      </c>
      <c r="B17" s="11" t="s">
        <v>95</v>
      </c>
      <c r="C17" s="11" t="s">
        <v>137</v>
      </c>
      <c r="D17" s="11" t="s">
        <v>188</v>
      </c>
      <c r="E17" s="11">
        <v>1</v>
      </c>
    </row>
    <row r="18" spans="1:5">
      <c r="A18" s="1" t="s">
        <v>88</v>
      </c>
      <c r="B18" s="1" t="s">
        <v>88</v>
      </c>
      <c r="C18" s="1">
        <f>SUBTOTAL(103,Elements13682[Elemento])</f>
        <v>1</v>
      </c>
      <c r="D18" s="1" t="s">
        <v>88</v>
      </c>
      <c r="E18" s="1">
        <f>SUBTOTAL(109,Elements13682[Totais:])</f>
        <v>1</v>
      </c>
    </row>
  </sheetData>
  <mergeCells count="6">
    <mergeCell ref="A15:E15"/>
    <mergeCell ref="A1:E2"/>
    <mergeCell ref="A4:E4"/>
    <mergeCell ref="A5:E5"/>
    <mergeCell ref="A11:E12"/>
    <mergeCell ref="A14:E14"/>
  </mergeCells>
  <hyperlinks>
    <hyperlink ref="A1" location="'13.6.8'!A1" display="REGISTRO OU REGULADOR DE GÁS DE COZINHA - FORNECIMENTO E INSTALAÇÃO. AF_08/2021" xr:uid="{00000000-0004-0000-1D00-000000000000}"/>
    <hyperlink ref="B1" location="'13.6.8'!A1" display="REGISTRO OU REGULADOR DE GÁS DE COZINHA - FORNECIMENTO E INSTALAÇÃO. AF_08/2021" xr:uid="{00000000-0004-0000-1D00-000001000000}"/>
    <hyperlink ref="C1" location="'13.6.8'!A1" display="REGISTRO OU REGULADOR DE GÁS DE COZINHA - FORNECIMENTO E INSTALAÇÃO. AF_08/2021" xr:uid="{00000000-0004-0000-1D00-000002000000}"/>
    <hyperlink ref="D1" location="'13.6.8'!A1" display="REGISTRO OU REGULADOR DE GÁS DE COZINHA - FORNECIMENTO E INSTALAÇÃO. AF_08/2021" xr:uid="{00000000-0004-0000-1D00-000003000000}"/>
    <hyperlink ref="E1" location="'13.6.8'!A1" display="REGISTRO OU REGULADOR DE GÁS DE COZINHA - FORNECIMENTO E INSTALAÇÃO. AF_08/2021" xr:uid="{00000000-0004-0000-1D00-000004000000}"/>
    <hyperlink ref="A2" location="'13.6.8'!A1" display="REGISTRO OU REGULADOR DE GÁS DE COZINHA - FORNECIMENTO E INSTALAÇÃO. AF_08/2021" xr:uid="{00000000-0004-0000-1D00-000005000000}"/>
    <hyperlink ref="B2" location="'13.6.8'!A1" display="REGISTRO OU REGULADOR DE GÁS DE COZINHA - FORNECIMENTO E INSTALAÇÃO. AF_08/2021" xr:uid="{00000000-0004-0000-1D00-000006000000}"/>
    <hyperlink ref="C2" location="'13.6.8'!A1" display="REGISTRO OU REGULADOR DE GÁS DE COZINHA - FORNECIMENTO E INSTALAÇÃO. AF_08/2021" xr:uid="{00000000-0004-0000-1D00-000007000000}"/>
    <hyperlink ref="D2" location="'13.6.8'!A1" display="REGISTRO OU REGULADOR DE GÁS DE COZINHA - FORNECIMENTO E INSTALAÇÃO. AF_08/2021" xr:uid="{00000000-0004-0000-1D00-000008000000}"/>
    <hyperlink ref="E2" location="'13.6.8'!A1" display="REGISTRO OU REGULADOR DE GÁS DE COZINHA - FORNECIMENTO E INSTALAÇÃO. AF_08/2021" xr:uid="{00000000-0004-0000-1D00-000009000000}"/>
    <hyperlink ref="A4" location="'13.6.8'!A1" display="Acessórios do tubo (a)" xr:uid="{00000000-0004-0000-1D00-00000A000000}"/>
    <hyperlink ref="B4" location="'13.6.8'!A1" display="Acessórios do tubo (a)" xr:uid="{00000000-0004-0000-1D00-00000B000000}"/>
    <hyperlink ref="C4" location="'13.6.8'!A1" display="Acessórios do tubo (a)" xr:uid="{00000000-0004-0000-1D00-00000C000000}"/>
    <hyperlink ref="D4" location="'13.6.8'!A1" display="Acessórios do tubo (a)" xr:uid="{00000000-0004-0000-1D00-00000D000000}"/>
    <hyperlink ref="E4" location="'13.6.8'!A1" display="Acessórios do tubo (a)" xr:uid="{00000000-0004-0000-1D00-00000E000000}"/>
    <hyperlink ref="A11" location="'13.6.8'!A1" display="REGISTRO OU REGULADOR DE GÁS DE COZINHA - FORNECIMENTO E INSTALAÇÃO. AF_08/2021" xr:uid="{00000000-0004-0000-1D00-00000F000000}"/>
    <hyperlink ref="B11" location="'13.6.8'!A1" display="REGISTRO OU REGULADOR DE GÁS DE COZINHA - FORNECIMENTO E INSTALAÇÃO. AF_08/2021" xr:uid="{00000000-0004-0000-1D00-000010000000}"/>
    <hyperlink ref="C11" location="'13.6.8'!A1" display="REGISTRO OU REGULADOR DE GÁS DE COZINHA - FORNECIMENTO E INSTALAÇÃO. AF_08/2021" xr:uid="{00000000-0004-0000-1D00-000011000000}"/>
    <hyperlink ref="D11" location="'13.6.8'!A1" display="REGISTRO OU REGULADOR DE GÁS DE COZINHA - FORNECIMENTO E INSTALAÇÃO. AF_08/2021" xr:uid="{00000000-0004-0000-1D00-000012000000}"/>
    <hyperlink ref="E11" location="'13.6.8'!A1" display="REGISTRO OU REGULADOR DE GÁS DE COZINHA - FORNECIMENTO E INSTALAÇÃO. AF_08/2021" xr:uid="{00000000-0004-0000-1D00-000013000000}"/>
    <hyperlink ref="A12" location="'13.6.8'!A1" display="REGISTRO OU REGULADOR DE GÁS DE COZINHA - FORNECIMENTO E INSTALAÇÃO. AF_08/2021" xr:uid="{00000000-0004-0000-1D00-000014000000}"/>
    <hyperlink ref="B12" location="'13.6.8'!A1" display="REGISTRO OU REGULADOR DE GÁS DE COZINHA - FORNECIMENTO E INSTALAÇÃO. AF_08/2021" xr:uid="{00000000-0004-0000-1D00-000015000000}"/>
    <hyperlink ref="C12" location="'13.6.8'!A1" display="REGISTRO OU REGULADOR DE GÁS DE COZINHA - FORNECIMENTO E INSTALAÇÃO. AF_08/2021" xr:uid="{00000000-0004-0000-1D00-000016000000}"/>
    <hyperlink ref="D12" location="'13.6.8'!A1" display="REGISTRO OU REGULADOR DE GÁS DE COZINHA - FORNECIMENTO E INSTALAÇÃO. AF_08/2021" xr:uid="{00000000-0004-0000-1D00-000017000000}"/>
    <hyperlink ref="E12" location="'13.6.8'!A1" display="REGISTRO OU REGULADOR DE GÁS DE COZINHA - FORNECIMENTO E INSTALAÇÃO. AF_08/2021" xr:uid="{00000000-0004-0000-1D00-000018000000}"/>
    <hyperlink ref="A14" location="'13.6.8'!A1" display="Acessórios do tubo (a)" xr:uid="{00000000-0004-0000-1D00-000019000000}"/>
    <hyperlink ref="B14" location="'13.6.8'!A1" display="Acessórios do tubo (a)" xr:uid="{00000000-0004-0000-1D00-00001A000000}"/>
    <hyperlink ref="C14" location="'13.6.8'!A1" display="Acessórios do tubo (a)" xr:uid="{00000000-0004-0000-1D00-00001B000000}"/>
    <hyperlink ref="D14" location="'13.6.8'!A1" display="Acessórios do tubo (a)" xr:uid="{00000000-0004-0000-1D00-00001C000000}"/>
    <hyperlink ref="E14" location="'13.6.8'!A1" display="Acessórios do tubo (a)" xr:uid="{00000000-0004-0000-1D00-00001D000000}"/>
  </hyperlinks>
  <pageMargins left="0.511811024" right="0.511811024" top="0.78740157499999996" bottom="0.78740157499999996" header="0.31496062000000002" footer="0.31496062000000002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12</v>
      </c>
      <c r="B2" s="6" t="s">
        <v>13</v>
      </c>
      <c r="C2" s="6" t="s">
        <v>14</v>
      </c>
      <c r="D2" s="6" t="s">
        <v>15</v>
      </c>
      <c r="E2" s="6" t="s">
        <v>16</v>
      </c>
      <c r="F2" s="6" t="s">
        <v>81</v>
      </c>
      <c r="G2" s="6">
        <v>1598.88</v>
      </c>
      <c r="H2" s="6">
        <v>1916.2576800000004</v>
      </c>
      <c r="I2" s="6">
        <v>1916.2576800000004</v>
      </c>
    </row>
    <row r="5" spans="1:9">
      <c r="A5" s="21" t="s">
        <v>82</v>
      </c>
      <c r="B5" s="21" t="s">
        <v>82</v>
      </c>
      <c r="C5" s="21" t="s">
        <v>82</v>
      </c>
      <c r="D5" s="21" t="s">
        <v>82</v>
      </c>
      <c r="E5" s="21" t="s">
        <v>82</v>
      </c>
    </row>
    <row r="6" spans="1:9">
      <c r="A6" s="22"/>
      <c r="B6" s="22"/>
      <c r="C6" s="22"/>
      <c r="D6" s="22"/>
      <c r="E6" s="22"/>
    </row>
    <row r="7" spans="1:9">
      <c r="A7" s="10" t="s">
        <v>1</v>
      </c>
      <c r="B7" s="10" t="s">
        <v>83</v>
      </c>
      <c r="C7" s="10" t="s">
        <v>84</v>
      </c>
      <c r="D7" s="10" t="s">
        <v>85</v>
      </c>
      <c r="E7" s="10" t="s">
        <v>9</v>
      </c>
    </row>
    <row r="8" spans="1:9">
      <c r="A8" s="11">
        <v>1</v>
      </c>
      <c r="B8" s="11" t="s">
        <v>86</v>
      </c>
      <c r="C8" s="11">
        <v>1</v>
      </c>
      <c r="D8" s="11" t="s">
        <v>87</v>
      </c>
      <c r="E8" s="11">
        <v>1</v>
      </c>
    </row>
    <row r="9" spans="1:9">
      <c r="A9" s="11" t="s">
        <v>88</v>
      </c>
      <c r="B9" s="11" t="s">
        <v>88</v>
      </c>
      <c r="C9" s="11">
        <f>SUBTOTAL(109,Criteria_Summary13.6.1[Elementos])</f>
        <v>1</v>
      </c>
      <c r="D9" s="11" t="s">
        <v>88</v>
      </c>
      <c r="E9" s="11">
        <f>SUBTOTAL(109,Criteria_Summary13.6.1[Total])</f>
        <v>1</v>
      </c>
    </row>
    <row r="10" spans="1:9">
      <c r="A10" s="12" t="s">
        <v>89</v>
      </c>
      <c r="B10" s="12">
        <v>0</v>
      </c>
      <c r="C10" s="13"/>
      <c r="D10" s="13"/>
      <c r="E10" s="12">
        <v>1</v>
      </c>
    </row>
    <row r="13" spans="1:9">
      <c r="A13" s="23" t="s">
        <v>87</v>
      </c>
      <c r="B13" s="23" t="s">
        <v>87</v>
      </c>
      <c r="C13" s="23" t="s">
        <v>87</v>
      </c>
      <c r="D13" s="23" t="s">
        <v>87</v>
      </c>
      <c r="E13" s="23" t="s">
        <v>87</v>
      </c>
    </row>
    <row r="14" spans="1:9">
      <c r="A14" s="24"/>
      <c r="B14" s="24"/>
      <c r="C14" s="24"/>
      <c r="D14" s="24"/>
      <c r="E14" s="24"/>
    </row>
    <row r="15" spans="1:9">
      <c r="A15" s="14" t="s">
        <v>83</v>
      </c>
      <c r="B15" s="14" t="s">
        <v>84</v>
      </c>
      <c r="C15" s="20" t="s">
        <v>90</v>
      </c>
      <c r="D15" s="20" t="s">
        <v>90</v>
      </c>
      <c r="E15" s="14" t="s">
        <v>9</v>
      </c>
    </row>
    <row r="16" spans="1:9">
      <c r="A16" s="11" t="s">
        <v>86</v>
      </c>
      <c r="B16" s="11">
        <v>1</v>
      </c>
      <c r="C16" s="18" t="s">
        <v>91</v>
      </c>
      <c r="D16" s="18" t="s">
        <v>91</v>
      </c>
      <c r="E16" s="11">
        <v>1</v>
      </c>
    </row>
    <row r="18" spans="1:5">
      <c r="A18" s="19" t="s">
        <v>92</v>
      </c>
      <c r="B18" s="19" t="s">
        <v>92</v>
      </c>
      <c r="C18" s="19" t="s">
        <v>92</v>
      </c>
      <c r="D18" s="19" t="s">
        <v>92</v>
      </c>
      <c r="E18" s="19" t="s">
        <v>92</v>
      </c>
    </row>
    <row r="19" spans="1:5">
      <c r="A19" s="20" t="s">
        <v>93</v>
      </c>
      <c r="B19" s="20" t="s">
        <v>93</v>
      </c>
      <c r="C19" s="20" t="s">
        <v>93</v>
      </c>
      <c r="D19" s="14" t="s">
        <v>94</v>
      </c>
      <c r="E19" s="14"/>
    </row>
    <row r="20" spans="1:5">
      <c r="A20" s="11"/>
      <c r="B20" s="11"/>
      <c r="C20" s="11"/>
      <c r="D20" s="11" t="s">
        <v>95</v>
      </c>
      <c r="E20" s="11" t="s">
        <v>96</v>
      </c>
    </row>
    <row r="22" spans="1:5">
      <c r="A22" s="19" t="s">
        <v>97</v>
      </c>
      <c r="B22" s="19" t="s">
        <v>97</v>
      </c>
      <c r="C22" s="19" t="s">
        <v>97</v>
      </c>
      <c r="D22" s="19" t="s">
        <v>97</v>
      </c>
      <c r="E22" s="19" t="s">
        <v>97</v>
      </c>
    </row>
    <row r="23" spans="1:5">
      <c r="A23" s="20" t="s">
        <v>98</v>
      </c>
      <c r="B23" s="14"/>
      <c r="C23" s="14"/>
      <c r="D23" s="14" t="s">
        <v>83</v>
      </c>
      <c r="E23" s="14"/>
    </row>
    <row r="24" spans="1:5">
      <c r="A24" s="18" t="s">
        <v>99</v>
      </c>
      <c r="B24" s="18" t="s">
        <v>99</v>
      </c>
      <c r="C24" s="18" t="s">
        <v>99</v>
      </c>
      <c r="D24" s="11" t="s">
        <v>100</v>
      </c>
      <c r="E24" s="11" t="s">
        <v>96</v>
      </c>
    </row>
    <row r="26" spans="1:5">
      <c r="A26" s="19" t="s">
        <v>101</v>
      </c>
      <c r="B26" s="19" t="s">
        <v>101</v>
      </c>
      <c r="C26" s="19" t="s">
        <v>101</v>
      </c>
      <c r="D26" s="19" t="s">
        <v>101</v>
      </c>
      <c r="E26" s="19" t="s">
        <v>101</v>
      </c>
    </row>
    <row r="27" spans="1:5">
      <c r="A27" s="14" t="s">
        <v>83</v>
      </c>
      <c r="B27" s="14" t="s">
        <v>102</v>
      </c>
      <c r="C27" s="14" t="s">
        <v>103</v>
      </c>
      <c r="D27" s="14" t="s">
        <v>104</v>
      </c>
      <c r="E27" s="14"/>
    </row>
    <row r="28" spans="1:5">
      <c r="A28" s="11" t="s">
        <v>105</v>
      </c>
      <c r="B28" s="11" t="s">
        <v>106</v>
      </c>
      <c r="C28" s="11" t="s">
        <v>107</v>
      </c>
      <c r="D28" s="11" t="s">
        <v>108</v>
      </c>
      <c r="E28" s="11" t="s">
        <v>109</v>
      </c>
    </row>
  </sheetData>
  <mergeCells count="12">
    <mergeCell ref="A5:E5"/>
    <mergeCell ref="A6:E6"/>
    <mergeCell ref="A13:E13"/>
    <mergeCell ref="A14:E14"/>
    <mergeCell ref="C15:D15"/>
    <mergeCell ref="A24:C24"/>
    <mergeCell ref="A26:E26"/>
    <mergeCell ref="C16:D16"/>
    <mergeCell ref="A18:E18"/>
    <mergeCell ref="A19:C19"/>
    <mergeCell ref="A22:E22"/>
    <mergeCell ref="A23"/>
  </mergeCells>
  <hyperlinks>
    <hyperlink ref="A2" location="'13.6'!A1" display="13.6.1" xr:uid="{00000000-0004-0000-0200-000000000000}"/>
    <hyperlink ref="F2" location="'13.6.1E'!A1" display="1" xr:uid="{00000000-0004-0000-0200-000001000000}"/>
    <hyperlink ref="E10" location="'13.6.1E'!A1" display="'13.6.1E'!A1" xr:uid="{00000000-0004-0000-02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E11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5" t="s">
        <v>47</v>
      </c>
      <c r="B1" s="25" t="s">
        <v>47</v>
      </c>
      <c r="C1" s="25" t="s">
        <v>47</v>
      </c>
      <c r="D1" s="25" t="s">
        <v>47</v>
      </c>
      <c r="E1" s="25" t="s">
        <v>47</v>
      </c>
    </row>
    <row r="2" spans="1:5">
      <c r="A2" s="25" t="s">
        <v>47</v>
      </c>
      <c r="B2" s="25" t="s">
        <v>47</v>
      </c>
      <c r="C2" s="25" t="s">
        <v>47</v>
      </c>
      <c r="D2" s="25" t="s">
        <v>47</v>
      </c>
      <c r="E2" s="25" t="s">
        <v>47</v>
      </c>
    </row>
    <row r="4" spans="1:5">
      <c r="A4" s="23" t="s">
        <v>119</v>
      </c>
      <c r="B4" s="23" t="s">
        <v>119</v>
      </c>
      <c r="C4" s="23" t="s">
        <v>119</v>
      </c>
      <c r="D4" s="23" t="s">
        <v>119</v>
      </c>
      <c r="E4" s="23" t="s">
        <v>119</v>
      </c>
    </row>
    <row r="5" spans="1:5">
      <c r="A5" s="26" t="s">
        <v>88</v>
      </c>
      <c r="B5" s="26" t="s">
        <v>88</v>
      </c>
      <c r="C5" s="26" t="s">
        <v>88</v>
      </c>
      <c r="D5" s="26" t="s">
        <v>88</v>
      </c>
      <c r="E5" s="26" t="s">
        <v>88</v>
      </c>
    </row>
    <row r="6" spans="1:5">
      <c r="A6" s="10" t="s">
        <v>151</v>
      </c>
      <c r="B6" s="10" t="s">
        <v>152</v>
      </c>
      <c r="C6" s="10" t="s">
        <v>153</v>
      </c>
      <c r="D6" s="10" t="s">
        <v>154</v>
      </c>
      <c r="E6" s="10" t="s">
        <v>155</v>
      </c>
    </row>
    <row r="7" spans="1:5" ht="24.75">
      <c r="A7" s="11" t="s">
        <v>156</v>
      </c>
      <c r="B7" s="11" t="s">
        <v>95</v>
      </c>
      <c r="C7" s="11" t="s">
        <v>140</v>
      </c>
      <c r="D7" s="11" t="s">
        <v>189</v>
      </c>
      <c r="E7" s="11">
        <v>1</v>
      </c>
    </row>
    <row r="8" spans="1:5" ht="24.75">
      <c r="A8" s="11" t="s">
        <v>156</v>
      </c>
      <c r="B8" s="11" t="s">
        <v>95</v>
      </c>
      <c r="C8" s="11" t="s">
        <v>140</v>
      </c>
      <c r="D8" s="11" t="s">
        <v>190</v>
      </c>
      <c r="E8" s="11">
        <v>1</v>
      </c>
    </row>
    <row r="9" spans="1:5" ht="24.75">
      <c r="A9" s="11" t="s">
        <v>156</v>
      </c>
      <c r="B9" s="11" t="s">
        <v>95</v>
      </c>
      <c r="C9" s="11" t="s">
        <v>140</v>
      </c>
      <c r="D9" s="11" t="s">
        <v>191</v>
      </c>
      <c r="E9" s="11">
        <v>1</v>
      </c>
    </row>
    <row r="10" spans="1:5" ht="24.75">
      <c r="A10" s="11" t="s">
        <v>156</v>
      </c>
      <c r="B10" s="11" t="s">
        <v>95</v>
      </c>
      <c r="C10" s="11" t="s">
        <v>140</v>
      </c>
      <c r="D10" s="11" t="s">
        <v>192</v>
      </c>
      <c r="E10" s="11">
        <v>1</v>
      </c>
    </row>
    <row r="11" spans="1:5">
      <c r="A11" s="1" t="s">
        <v>88</v>
      </c>
      <c r="B11" s="1" t="s">
        <v>88</v>
      </c>
      <c r="C11" s="1">
        <f>SUBTOTAL(103,Elements13691[Elemento])</f>
        <v>4</v>
      </c>
      <c r="D11" s="1" t="s">
        <v>88</v>
      </c>
      <c r="E11" s="1">
        <f>SUBTOTAL(109,Elements13691[Totais:])</f>
        <v>4</v>
      </c>
    </row>
  </sheetData>
  <mergeCells count="3">
    <mergeCell ref="A1:E2"/>
    <mergeCell ref="A4:E4"/>
    <mergeCell ref="A5:E5"/>
  </mergeCells>
  <hyperlinks>
    <hyperlink ref="A1" location="'13.6.9'!A1" display="CONECTOR MACHO, PPR, 25 X 1/2  , CLASSE PN 25, INSTALADO EM RAMAL OU SUB-RAMAL DE ÁGUA   FORNECIMENTO E INSTALAÇÃO. AF_08/2022" xr:uid="{00000000-0004-0000-1E00-000000000000}"/>
    <hyperlink ref="B1" location="'13.6.9'!A1" display="CONECTOR MACHO, PPR, 25 X 1/2  , CLASSE PN 25, INSTALADO EM RAMAL OU SUB-RAMAL DE ÁGUA   FORNECIMENTO E INSTALAÇÃO. AF_08/2022" xr:uid="{00000000-0004-0000-1E00-000001000000}"/>
    <hyperlink ref="C1" location="'13.6.9'!A1" display="CONECTOR MACHO, PPR, 25 X 1/2  , CLASSE PN 25, INSTALADO EM RAMAL OU SUB-RAMAL DE ÁGUA   FORNECIMENTO E INSTALAÇÃO. AF_08/2022" xr:uid="{00000000-0004-0000-1E00-000002000000}"/>
    <hyperlink ref="D1" location="'13.6.9'!A1" display="CONECTOR MACHO, PPR, 25 X 1/2  , CLASSE PN 25, INSTALADO EM RAMAL OU SUB-RAMAL DE ÁGUA   FORNECIMENTO E INSTALAÇÃO. AF_08/2022" xr:uid="{00000000-0004-0000-1E00-000003000000}"/>
    <hyperlink ref="E1" location="'13.6.9'!A1" display="CONECTOR MACHO, PPR, 25 X 1/2  , CLASSE PN 25, INSTALADO EM RAMAL OU SUB-RAMAL DE ÁGUA   FORNECIMENTO E INSTALAÇÃO. AF_08/2022" xr:uid="{00000000-0004-0000-1E00-000004000000}"/>
    <hyperlink ref="A2" location="'13.6.9'!A1" display="CONECTOR MACHO, PPR, 25 X 1/2  , CLASSE PN 25, INSTALADO EM RAMAL OU SUB-RAMAL DE ÁGUA   FORNECIMENTO E INSTALAÇÃO. AF_08/2022" xr:uid="{00000000-0004-0000-1E00-000005000000}"/>
    <hyperlink ref="B2" location="'13.6.9'!A1" display="CONECTOR MACHO, PPR, 25 X 1/2  , CLASSE PN 25, INSTALADO EM RAMAL OU SUB-RAMAL DE ÁGUA   FORNECIMENTO E INSTALAÇÃO. AF_08/2022" xr:uid="{00000000-0004-0000-1E00-000006000000}"/>
    <hyperlink ref="C2" location="'13.6.9'!A1" display="CONECTOR MACHO, PPR, 25 X 1/2  , CLASSE PN 25, INSTALADO EM RAMAL OU SUB-RAMAL DE ÁGUA   FORNECIMENTO E INSTALAÇÃO. AF_08/2022" xr:uid="{00000000-0004-0000-1E00-000007000000}"/>
    <hyperlink ref="D2" location="'13.6.9'!A1" display="CONECTOR MACHO, PPR, 25 X 1/2  , CLASSE PN 25, INSTALADO EM RAMAL OU SUB-RAMAL DE ÁGUA   FORNECIMENTO E INSTALAÇÃO. AF_08/2022" xr:uid="{00000000-0004-0000-1E00-000008000000}"/>
    <hyperlink ref="E2" location="'13.6.9'!A1" display="CONECTOR MACHO, PPR, 25 X 1/2  , CLASSE PN 25, INSTALADO EM RAMAL OU SUB-RAMAL DE ÁGUA   FORNECIMENTO E INSTALAÇÃO. AF_08/2022" xr:uid="{00000000-0004-0000-1E00-000009000000}"/>
    <hyperlink ref="A4" location="'13.6.9'!A1" display="Conexões de tubo" xr:uid="{00000000-0004-0000-1E00-00000A000000}"/>
    <hyperlink ref="B4" location="'13.6.9'!A1" display="Conexões de tubo" xr:uid="{00000000-0004-0000-1E00-00000B000000}"/>
    <hyperlink ref="C4" location="'13.6.9'!A1" display="Conexões de tubo" xr:uid="{00000000-0004-0000-1E00-00000C000000}"/>
    <hyperlink ref="D4" location="'13.6.9'!A1" display="Conexões de tubo" xr:uid="{00000000-0004-0000-1E00-00000D000000}"/>
    <hyperlink ref="E4" location="'13.6.9'!A1" display="Conexões de tubo" xr:uid="{00000000-0004-0000-1E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E14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5" t="s">
        <v>51</v>
      </c>
      <c r="B1" s="25" t="s">
        <v>51</v>
      </c>
      <c r="C1" s="25" t="s">
        <v>51</v>
      </c>
      <c r="D1" s="25" t="s">
        <v>51</v>
      </c>
      <c r="E1" s="25" t="s">
        <v>51</v>
      </c>
    </row>
    <row r="2" spans="1:5">
      <c r="A2" s="25" t="s">
        <v>51</v>
      </c>
      <c r="B2" s="25" t="s">
        <v>51</v>
      </c>
      <c r="C2" s="25" t="s">
        <v>51</v>
      </c>
      <c r="D2" s="25" t="s">
        <v>51</v>
      </c>
      <c r="E2" s="25" t="s">
        <v>51</v>
      </c>
    </row>
    <row r="4" spans="1:5">
      <c r="A4" s="23" t="s">
        <v>119</v>
      </c>
      <c r="B4" s="23" t="s">
        <v>119</v>
      </c>
      <c r="C4" s="23" t="s">
        <v>119</v>
      </c>
      <c r="D4" s="23" t="s">
        <v>119</v>
      </c>
      <c r="E4" s="23" t="s">
        <v>119</v>
      </c>
    </row>
    <row r="5" spans="1:5">
      <c r="A5" s="26" t="s">
        <v>88</v>
      </c>
      <c r="B5" s="26" t="s">
        <v>88</v>
      </c>
      <c r="C5" s="26" t="s">
        <v>88</v>
      </c>
      <c r="D5" s="26" t="s">
        <v>88</v>
      </c>
      <c r="E5" s="26" t="s">
        <v>88</v>
      </c>
    </row>
    <row r="6" spans="1:5">
      <c r="A6" s="10" t="s">
        <v>151</v>
      </c>
      <c r="B6" s="10" t="s">
        <v>152</v>
      </c>
      <c r="C6" s="10" t="s">
        <v>153</v>
      </c>
      <c r="D6" s="10" t="s">
        <v>154</v>
      </c>
      <c r="E6" s="10" t="s">
        <v>155</v>
      </c>
    </row>
    <row r="7" spans="1:5" ht="24.75">
      <c r="A7" s="11" t="s">
        <v>156</v>
      </c>
      <c r="B7" s="11" t="s">
        <v>95</v>
      </c>
      <c r="C7" s="11" t="s">
        <v>143</v>
      </c>
      <c r="D7" s="11" t="s">
        <v>193</v>
      </c>
      <c r="E7" s="11">
        <v>1</v>
      </c>
    </row>
    <row r="8" spans="1:5" ht="24.75">
      <c r="A8" s="11" t="s">
        <v>156</v>
      </c>
      <c r="B8" s="11" t="s">
        <v>95</v>
      </c>
      <c r="C8" s="11" t="s">
        <v>143</v>
      </c>
      <c r="D8" s="11" t="s">
        <v>194</v>
      </c>
      <c r="E8" s="11">
        <v>1</v>
      </c>
    </row>
    <row r="9" spans="1:5" ht="24.75">
      <c r="A9" s="11" t="s">
        <v>156</v>
      </c>
      <c r="B9" s="11" t="s">
        <v>95</v>
      </c>
      <c r="C9" s="11" t="s">
        <v>143</v>
      </c>
      <c r="D9" s="11" t="s">
        <v>195</v>
      </c>
      <c r="E9" s="11">
        <v>1</v>
      </c>
    </row>
    <row r="10" spans="1:5" ht="24.75">
      <c r="A10" s="11" t="s">
        <v>156</v>
      </c>
      <c r="B10" s="11" t="s">
        <v>95</v>
      </c>
      <c r="C10" s="11" t="s">
        <v>143</v>
      </c>
      <c r="D10" s="11" t="s">
        <v>196</v>
      </c>
      <c r="E10" s="11">
        <v>1</v>
      </c>
    </row>
    <row r="11" spans="1:5" ht="24.75">
      <c r="A11" s="11" t="s">
        <v>156</v>
      </c>
      <c r="B11" s="11" t="s">
        <v>95</v>
      </c>
      <c r="C11" s="11" t="s">
        <v>143</v>
      </c>
      <c r="D11" s="11" t="s">
        <v>197</v>
      </c>
      <c r="E11" s="11">
        <v>1</v>
      </c>
    </row>
    <row r="12" spans="1:5" ht="24.75">
      <c r="A12" s="11" t="s">
        <v>156</v>
      </c>
      <c r="B12" s="11" t="s">
        <v>95</v>
      </c>
      <c r="C12" s="11" t="s">
        <v>143</v>
      </c>
      <c r="D12" s="11" t="s">
        <v>198</v>
      </c>
      <c r="E12" s="11">
        <v>1</v>
      </c>
    </row>
    <row r="13" spans="1:5" ht="24.75">
      <c r="A13" s="11" t="s">
        <v>156</v>
      </c>
      <c r="B13" s="11" t="s">
        <v>95</v>
      </c>
      <c r="C13" s="11" t="s">
        <v>143</v>
      </c>
      <c r="D13" s="11" t="s">
        <v>199</v>
      </c>
      <c r="E13" s="11">
        <v>1</v>
      </c>
    </row>
    <row r="14" spans="1:5">
      <c r="A14" s="1" t="s">
        <v>88</v>
      </c>
      <c r="B14" s="1" t="s">
        <v>88</v>
      </c>
      <c r="C14" s="1">
        <f>SUBTOTAL(103,Elements136101[Elemento])</f>
        <v>7</v>
      </c>
      <c r="D14" s="1" t="s">
        <v>88</v>
      </c>
      <c r="E14" s="1">
        <f>SUBTOTAL(109,Elements136101[Totais:])</f>
        <v>7</v>
      </c>
    </row>
  </sheetData>
  <mergeCells count="3">
    <mergeCell ref="A1:E2"/>
    <mergeCell ref="A4:E4"/>
    <mergeCell ref="A5:E5"/>
  </mergeCells>
  <hyperlinks>
    <hyperlink ref="A1" location="'13.6.10'!A1" display="JOELHO 90º COM ROSCA E BUCHA DE LATAO,COM DIAMETRO DE 1/2&amp;quot;.F ORNECIMENTO" xr:uid="{00000000-0004-0000-1F00-000000000000}"/>
    <hyperlink ref="B1" location="'13.6.10'!A1" display="JOELHO 90º COM ROSCA E BUCHA DE LATAO,COM DIAMETRO DE 1/2&amp;quot;.F ORNECIMENTO" xr:uid="{00000000-0004-0000-1F00-000001000000}"/>
    <hyperlink ref="C1" location="'13.6.10'!A1" display="JOELHO 90º COM ROSCA E BUCHA DE LATAO,COM DIAMETRO DE 1/2&amp;quot;.F ORNECIMENTO" xr:uid="{00000000-0004-0000-1F00-000002000000}"/>
    <hyperlink ref="D1" location="'13.6.10'!A1" display="JOELHO 90º COM ROSCA E BUCHA DE LATAO,COM DIAMETRO DE 1/2&amp;quot;.F ORNECIMENTO" xr:uid="{00000000-0004-0000-1F00-000003000000}"/>
    <hyperlink ref="E1" location="'13.6.10'!A1" display="JOELHO 90º COM ROSCA E BUCHA DE LATAO,COM DIAMETRO DE 1/2&amp;quot;.F ORNECIMENTO" xr:uid="{00000000-0004-0000-1F00-000004000000}"/>
    <hyperlink ref="A2" location="'13.6.10'!A1" display="JOELHO 90º COM ROSCA E BUCHA DE LATAO,COM DIAMETRO DE 1/2&amp;quot;.F ORNECIMENTO" xr:uid="{00000000-0004-0000-1F00-000005000000}"/>
    <hyperlink ref="B2" location="'13.6.10'!A1" display="JOELHO 90º COM ROSCA E BUCHA DE LATAO,COM DIAMETRO DE 1/2&amp;quot;.F ORNECIMENTO" xr:uid="{00000000-0004-0000-1F00-000006000000}"/>
    <hyperlink ref="C2" location="'13.6.10'!A1" display="JOELHO 90º COM ROSCA E BUCHA DE LATAO,COM DIAMETRO DE 1/2&amp;quot;.F ORNECIMENTO" xr:uid="{00000000-0004-0000-1F00-000007000000}"/>
    <hyperlink ref="D2" location="'13.6.10'!A1" display="JOELHO 90º COM ROSCA E BUCHA DE LATAO,COM DIAMETRO DE 1/2&amp;quot;.F ORNECIMENTO" xr:uid="{00000000-0004-0000-1F00-000008000000}"/>
    <hyperlink ref="E2" location="'13.6.10'!A1" display="JOELHO 90º COM ROSCA E BUCHA DE LATAO,COM DIAMETRO DE 1/2&amp;quot;.F ORNECIMENTO" xr:uid="{00000000-0004-0000-1F00-000009000000}"/>
    <hyperlink ref="A4" location="'13.6.10'!A1" display="Conexões de tubo" xr:uid="{00000000-0004-0000-1F00-00000A000000}"/>
    <hyperlink ref="B4" location="'13.6.10'!A1" display="Conexões de tubo" xr:uid="{00000000-0004-0000-1F00-00000B000000}"/>
    <hyperlink ref="C4" location="'13.6.10'!A1" display="Conexões de tubo" xr:uid="{00000000-0004-0000-1F00-00000C000000}"/>
    <hyperlink ref="D4" location="'13.6.10'!A1" display="Conexões de tubo" xr:uid="{00000000-0004-0000-1F00-00000D000000}"/>
    <hyperlink ref="E4" location="'13.6.10'!A1" display="Conexões de tubo" xr:uid="{00000000-0004-0000-1F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E9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5" t="s">
        <v>55</v>
      </c>
      <c r="B1" s="25" t="s">
        <v>55</v>
      </c>
      <c r="C1" s="25" t="s">
        <v>55</v>
      </c>
      <c r="D1" s="25" t="s">
        <v>55</v>
      </c>
      <c r="E1" s="25" t="s">
        <v>55</v>
      </c>
    </row>
    <row r="2" spans="1:5">
      <c r="A2" s="25" t="s">
        <v>55</v>
      </c>
      <c r="B2" s="25" t="s">
        <v>55</v>
      </c>
      <c r="C2" s="25" t="s">
        <v>55</v>
      </c>
      <c r="D2" s="25" t="s">
        <v>55</v>
      </c>
      <c r="E2" s="25" t="s">
        <v>55</v>
      </c>
    </row>
    <row r="4" spans="1:5">
      <c r="A4" s="23" t="s">
        <v>87</v>
      </c>
      <c r="B4" s="23" t="s">
        <v>87</v>
      </c>
      <c r="C4" s="23" t="s">
        <v>87</v>
      </c>
      <c r="D4" s="23" t="s">
        <v>87</v>
      </c>
      <c r="E4" s="23" t="s">
        <v>87</v>
      </c>
    </row>
    <row r="5" spans="1:5">
      <c r="A5" s="26" t="s">
        <v>88</v>
      </c>
      <c r="B5" s="26" t="s">
        <v>88</v>
      </c>
      <c r="C5" s="26" t="s">
        <v>88</v>
      </c>
      <c r="D5" s="26" t="s">
        <v>88</v>
      </c>
      <c r="E5" s="26" t="s">
        <v>88</v>
      </c>
    </row>
    <row r="6" spans="1:5">
      <c r="A6" s="10" t="s">
        <v>151</v>
      </c>
      <c r="B6" s="10" t="s">
        <v>152</v>
      </c>
      <c r="C6" s="10" t="s">
        <v>153</v>
      </c>
      <c r="D6" s="10" t="s">
        <v>154</v>
      </c>
      <c r="E6" s="10" t="s">
        <v>155</v>
      </c>
    </row>
    <row r="7" spans="1:5" ht="24.75">
      <c r="A7" s="11" t="s">
        <v>156</v>
      </c>
      <c r="B7" s="11" t="s">
        <v>95</v>
      </c>
      <c r="C7" s="11" t="s">
        <v>100</v>
      </c>
      <c r="D7" s="11" t="s">
        <v>200</v>
      </c>
      <c r="E7" s="11">
        <v>1</v>
      </c>
    </row>
    <row r="8" spans="1:5" ht="24.75">
      <c r="A8" s="11" t="s">
        <v>156</v>
      </c>
      <c r="B8" s="11" t="s">
        <v>95</v>
      </c>
      <c r="C8" s="11" t="s">
        <v>100</v>
      </c>
      <c r="D8" s="11" t="s">
        <v>157</v>
      </c>
      <c r="E8" s="11">
        <v>1</v>
      </c>
    </row>
    <row r="9" spans="1:5">
      <c r="A9" s="1" t="s">
        <v>88</v>
      </c>
      <c r="B9" s="1" t="s">
        <v>88</v>
      </c>
      <c r="C9" s="1">
        <f>SUBTOTAL(103,Elements136111[Elemento])</f>
        <v>2</v>
      </c>
      <c r="D9" s="1" t="s">
        <v>88</v>
      </c>
      <c r="E9" s="1">
        <f>SUBTOTAL(109,Elements136111[Totais:])</f>
        <v>2</v>
      </c>
    </row>
  </sheetData>
  <mergeCells count="3">
    <mergeCell ref="A1:E2"/>
    <mergeCell ref="A4:E4"/>
    <mergeCell ref="A5:E5"/>
  </mergeCells>
  <hyperlinks>
    <hyperlink ref="A1" location="'13.6.11'!A1" display="BOTIJAO DE GAS ENGARRAFADO(GLP),CAPACIDADE PARA 45KG.O CUSTO INCLUI O BOTIJAO E O GAS.FORNECIMENTO" xr:uid="{00000000-0004-0000-2000-000000000000}"/>
    <hyperlink ref="B1" location="'13.6.11'!A1" display="BOTIJAO DE GAS ENGARRAFADO(GLP),CAPACIDADE PARA 45KG.O CUSTO INCLUI O BOTIJAO E O GAS.FORNECIMENTO" xr:uid="{00000000-0004-0000-2000-000001000000}"/>
    <hyperlink ref="C1" location="'13.6.11'!A1" display="BOTIJAO DE GAS ENGARRAFADO(GLP),CAPACIDADE PARA 45KG.O CUSTO INCLUI O BOTIJAO E O GAS.FORNECIMENTO" xr:uid="{00000000-0004-0000-2000-000002000000}"/>
    <hyperlink ref="D1" location="'13.6.11'!A1" display="BOTIJAO DE GAS ENGARRAFADO(GLP),CAPACIDADE PARA 45KG.O CUSTO INCLUI O BOTIJAO E O GAS.FORNECIMENTO" xr:uid="{00000000-0004-0000-2000-000003000000}"/>
    <hyperlink ref="E1" location="'13.6.11'!A1" display="BOTIJAO DE GAS ENGARRAFADO(GLP),CAPACIDADE PARA 45KG.O CUSTO INCLUI O BOTIJAO E O GAS.FORNECIMENTO" xr:uid="{00000000-0004-0000-2000-000004000000}"/>
    <hyperlink ref="A2" location="'13.6.11'!A1" display="BOTIJAO DE GAS ENGARRAFADO(GLP),CAPACIDADE PARA 45KG.O CUSTO INCLUI O BOTIJAO E O GAS.FORNECIMENTO" xr:uid="{00000000-0004-0000-2000-000005000000}"/>
    <hyperlink ref="B2" location="'13.6.11'!A1" display="BOTIJAO DE GAS ENGARRAFADO(GLP),CAPACIDADE PARA 45KG.O CUSTO INCLUI O BOTIJAO E O GAS.FORNECIMENTO" xr:uid="{00000000-0004-0000-2000-000006000000}"/>
    <hyperlink ref="C2" location="'13.6.11'!A1" display="BOTIJAO DE GAS ENGARRAFADO(GLP),CAPACIDADE PARA 45KG.O CUSTO INCLUI O BOTIJAO E O GAS.FORNECIMENTO" xr:uid="{00000000-0004-0000-2000-000007000000}"/>
    <hyperlink ref="D2" location="'13.6.11'!A1" display="BOTIJAO DE GAS ENGARRAFADO(GLP),CAPACIDADE PARA 45KG.O CUSTO INCLUI O BOTIJAO E O GAS.FORNECIMENTO" xr:uid="{00000000-0004-0000-2000-000008000000}"/>
    <hyperlink ref="E2" location="'13.6.11'!A1" display="BOTIJAO DE GAS ENGARRAFADO(GLP),CAPACIDADE PARA 45KG.O CUSTO INCLUI O BOTIJAO E O GAS.FORNECIMENTO" xr:uid="{00000000-0004-0000-2000-000009000000}"/>
    <hyperlink ref="A4" location="'13.6.11'!A1" display="Acessórios do tubo (a)" xr:uid="{00000000-0004-0000-2000-00000A000000}"/>
    <hyperlink ref="B4" location="'13.6.11'!A1" display="Acessórios do tubo (a)" xr:uid="{00000000-0004-0000-2000-00000B000000}"/>
    <hyperlink ref="C4" location="'13.6.11'!A1" display="Acessórios do tubo (a)" xr:uid="{00000000-0004-0000-2000-00000C000000}"/>
    <hyperlink ref="D4" location="'13.6.11'!A1" display="Acessórios do tubo (a)" xr:uid="{00000000-0004-0000-2000-00000D000000}"/>
    <hyperlink ref="E4" location="'13.6.11'!A1" display="Acessórios do tubo (a)" xr:uid="{00000000-0004-0000-20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E11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5" t="s">
        <v>58</v>
      </c>
      <c r="B1" s="25" t="s">
        <v>58</v>
      </c>
      <c r="C1" s="25" t="s">
        <v>58</v>
      </c>
      <c r="D1" s="25" t="s">
        <v>58</v>
      </c>
      <c r="E1" s="25" t="s">
        <v>58</v>
      </c>
    </row>
    <row r="2" spans="1:5">
      <c r="A2" s="25" t="s">
        <v>58</v>
      </c>
      <c r="B2" s="25" t="s">
        <v>58</v>
      </c>
      <c r="C2" s="25" t="s">
        <v>58</v>
      </c>
      <c r="D2" s="25" t="s">
        <v>58</v>
      </c>
      <c r="E2" s="25" t="s">
        <v>58</v>
      </c>
    </row>
    <row r="4" spans="1:5">
      <c r="A4" s="23" t="s">
        <v>119</v>
      </c>
      <c r="B4" s="23" t="s">
        <v>119</v>
      </c>
      <c r="C4" s="23" t="s">
        <v>119</v>
      </c>
      <c r="D4" s="23" t="s">
        <v>119</v>
      </c>
      <c r="E4" s="23" t="s">
        <v>119</v>
      </c>
    </row>
    <row r="5" spans="1:5">
      <c r="A5" s="26" t="s">
        <v>88</v>
      </c>
      <c r="B5" s="26" t="s">
        <v>88</v>
      </c>
      <c r="C5" s="26" t="s">
        <v>88</v>
      </c>
      <c r="D5" s="26" t="s">
        <v>88</v>
      </c>
      <c r="E5" s="26" t="s">
        <v>88</v>
      </c>
    </row>
    <row r="6" spans="1:5">
      <c r="A6" s="10" t="s">
        <v>151</v>
      </c>
      <c r="B6" s="10" t="s">
        <v>152</v>
      </c>
      <c r="C6" s="10" t="s">
        <v>153</v>
      </c>
      <c r="D6" s="10" t="s">
        <v>154</v>
      </c>
      <c r="E6" s="10" t="s">
        <v>155</v>
      </c>
    </row>
    <row r="7" spans="1:5" ht="24.75">
      <c r="A7" s="11" t="s">
        <v>156</v>
      </c>
      <c r="B7" s="11" t="s">
        <v>95</v>
      </c>
      <c r="C7" s="11" t="s">
        <v>140</v>
      </c>
      <c r="D7" s="11" t="s">
        <v>189</v>
      </c>
      <c r="E7" s="11">
        <v>1</v>
      </c>
    </row>
    <row r="8" spans="1:5" ht="24.75">
      <c r="A8" s="11" t="s">
        <v>156</v>
      </c>
      <c r="B8" s="11" t="s">
        <v>95</v>
      </c>
      <c r="C8" s="11" t="s">
        <v>140</v>
      </c>
      <c r="D8" s="11" t="s">
        <v>190</v>
      </c>
      <c r="E8" s="11">
        <v>1</v>
      </c>
    </row>
    <row r="9" spans="1:5" ht="24.75">
      <c r="A9" s="11" t="s">
        <v>156</v>
      </c>
      <c r="B9" s="11" t="s">
        <v>95</v>
      </c>
      <c r="C9" s="11" t="s">
        <v>140</v>
      </c>
      <c r="D9" s="11" t="s">
        <v>191</v>
      </c>
      <c r="E9" s="11">
        <v>1</v>
      </c>
    </row>
    <row r="10" spans="1:5" ht="24.75">
      <c r="A10" s="11" t="s">
        <v>156</v>
      </c>
      <c r="B10" s="11" t="s">
        <v>95</v>
      </c>
      <c r="C10" s="11" t="s">
        <v>140</v>
      </c>
      <c r="D10" s="11" t="s">
        <v>192</v>
      </c>
      <c r="E10" s="11">
        <v>1</v>
      </c>
    </row>
    <row r="11" spans="1:5">
      <c r="A11" s="1" t="s">
        <v>88</v>
      </c>
      <c r="B11" s="1" t="s">
        <v>88</v>
      </c>
      <c r="C11" s="1">
        <f>SUBTOTAL(103,Elements136121[Elemento])</f>
        <v>4</v>
      </c>
      <c r="D11" s="1" t="s">
        <v>88</v>
      </c>
      <c r="E11" s="1">
        <f>SUBTOTAL(109,Elements136121[Totais:])</f>
        <v>4</v>
      </c>
    </row>
  </sheetData>
  <mergeCells count="3">
    <mergeCell ref="A1:E2"/>
    <mergeCell ref="A4:E4"/>
    <mergeCell ref="A5:E5"/>
  </mergeCells>
  <hyperlinks>
    <hyperlink ref="A1" location="'13.6.12'!A1" display="UNIÃO, EM FERRO GALVANIZADO, CONEXÃO ROSQUEADA, DN 20 (3/4&amp;quot;), INSTALADO EM RAMAIS E SUB-RAMAIS DE GÁS - FORNECIMENTO E INSTALAÇÃO. AF_10/2020" xr:uid="{00000000-0004-0000-2100-000000000000}"/>
    <hyperlink ref="B1" location="'13.6.12'!A1" display="UNIÃO, EM FERRO GALVANIZADO, CONEXÃO ROSQUEADA, DN 20 (3/4&amp;quot;), INSTALADO EM RAMAIS E SUB-RAMAIS DE GÁS - FORNECIMENTO E INSTALAÇÃO. AF_10/2020" xr:uid="{00000000-0004-0000-2100-000001000000}"/>
    <hyperlink ref="C1" location="'13.6.12'!A1" display="UNIÃO, EM FERRO GALVANIZADO, CONEXÃO ROSQUEADA, DN 20 (3/4&amp;quot;), INSTALADO EM RAMAIS E SUB-RAMAIS DE GÁS - FORNECIMENTO E INSTALAÇÃO. AF_10/2020" xr:uid="{00000000-0004-0000-2100-000002000000}"/>
    <hyperlink ref="D1" location="'13.6.12'!A1" display="UNIÃO, EM FERRO GALVANIZADO, CONEXÃO ROSQUEADA, DN 20 (3/4&amp;quot;), INSTALADO EM RAMAIS E SUB-RAMAIS DE GÁS - FORNECIMENTO E INSTALAÇÃO. AF_10/2020" xr:uid="{00000000-0004-0000-2100-000003000000}"/>
    <hyperlink ref="E1" location="'13.6.12'!A1" display="UNIÃO, EM FERRO GALVANIZADO, CONEXÃO ROSQUEADA, DN 20 (3/4&amp;quot;), INSTALADO EM RAMAIS E SUB-RAMAIS DE GÁS - FORNECIMENTO E INSTALAÇÃO. AF_10/2020" xr:uid="{00000000-0004-0000-2100-000004000000}"/>
    <hyperlink ref="A2" location="'13.6.12'!A1" display="UNIÃO, EM FERRO GALVANIZADO, CONEXÃO ROSQUEADA, DN 20 (3/4&amp;quot;), INSTALADO EM RAMAIS E SUB-RAMAIS DE GÁS - FORNECIMENTO E INSTALAÇÃO. AF_10/2020" xr:uid="{00000000-0004-0000-2100-000005000000}"/>
    <hyperlink ref="B2" location="'13.6.12'!A1" display="UNIÃO, EM FERRO GALVANIZADO, CONEXÃO ROSQUEADA, DN 20 (3/4&amp;quot;), INSTALADO EM RAMAIS E SUB-RAMAIS DE GÁS - FORNECIMENTO E INSTALAÇÃO. AF_10/2020" xr:uid="{00000000-0004-0000-2100-000006000000}"/>
    <hyperlink ref="C2" location="'13.6.12'!A1" display="UNIÃO, EM FERRO GALVANIZADO, CONEXÃO ROSQUEADA, DN 20 (3/4&amp;quot;), INSTALADO EM RAMAIS E SUB-RAMAIS DE GÁS - FORNECIMENTO E INSTALAÇÃO. AF_10/2020" xr:uid="{00000000-0004-0000-2100-000007000000}"/>
    <hyperlink ref="D2" location="'13.6.12'!A1" display="UNIÃO, EM FERRO GALVANIZADO, CONEXÃO ROSQUEADA, DN 20 (3/4&amp;quot;), INSTALADO EM RAMAIS E SUB-RAMAIS DE GÁS - FORNECIMENTO E INSTALAÇÃO. AF_10/2020" xr:uid="{00000000-0004-0000-2100-000008000000}"/>
    <hyperlink ref="E2" location="'13.6.12'!A1" display="UNIÃO, EM FERRO GALVANIZADO, CONEXÃO ROSQUEADA, DN 20 (3/4&amp;quot;), INSTALADO EM RAMAIS E SUB-RAMAIS DE GÁS - FORNECIMENTO E INSTALAÇÃO. AF_10/2020" xr:uid="{00000000-0004-0000-2100-000009000000}"/>
    <hyperlink ref="A4" location="'13.6.12'!A1" display="Conexões de tubo" xr:uid="{00000000-0004-0000-2100-00000A000000}"/>
    <hyperlink ref="B4" location="'13.6.12'!A1" display="Conexões de tubo" xr:uid="{00000000-0004-0000-2100-00000B000000}"/>
    <hyperlink ref="C4" location="'13.6.12'!A1" display="Conexões de tubo" xr:uid="{00000000-0004-0000-2100-00000C000000}"/>
    <hyperlink ref="D4" location="'13.6.12'!A1" display="Conexões de tubo" xr:uid="{00000000-0004-0000-2100-00000D000000}"/>
    <hyperlink ref="E4" location="'13.6.12'!A1" display="Conexões de tubo" xr:uid="{00000000-0004-0000-21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E8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5" t="s">
        <v>61</v>
      </c>
      <c r="B1" s="25" t="s">
        <v>61</v>
      </c>
      <c r="C1" s="25" t="s">
        <v>61</v>
      </c>
      <c r="D1" s="25" t="s">
        <v>61</v>
      </c>
      <c r="E1" s="25" t="s">
        <v>61</v>
      </c>
    </row>
    <row r="2" spans="1:5">
      <c r="A2" s="25" t="s">
        <v>61</v>
      </c>
      <c r="B2" s="25" t="s">
        <v>61</v>
      </c>
      <c r="C2" s="25" t="s">
        <v>61</v>
      </c>
      <c r="D2" s="25" t="s">
        <v>61</v>
      </c>
      <c r="E2" s="25" t="s">
        <v>61</v>
      </c>
    </row>
    <row r="4" spans="1:5">
      <c r="A4" s="23" t="s">
        <v>119</v>
      </c>
      <c r="B4" s="23" t="s">
        <v>119</v>
      </c>
      <c r="C4" s="23" t="s">
        <v>119</v>
      </c>
      <c r="D4" s="23" t="s">
        <v>119</v>
      </c>
      <c r="E4" s="23" t="s">
        <v>119</v>
      </c>
    </row>
    <row r="5" spans="1:5">
      <c r="A5" s="26" t="s">
        <v>88</v>
      </c>
      <c r="B5" s="26" t="s">
        <v>88</v>
      </c>
      <c r="C5" s="26" t="s">
        <v>88</v>
      </c>
      <c r="D5" s="26" t="s">
        <v>88</v>
      </c>
      <c r="E5" s="26" t="s">
        <v>88</v>
      </c>
    </row>
    <row r="6" spans="1:5">
      <c r="A6" s="10" t="s">
        <v>151</v>
      </c>
      <c r="B6" s="10" t="s">
        <v>152</v>
      </c>
      <c r="C6" s="10" t="s">
        <v>153</v>
      </c>
      <c r="D6" s="10" t="s">
        <v>154</v>
      </c>
      <c r="E6" s="10" t="s">
        <v>155</v>
      </c>
    </row>
    <row r="7" spans="1:5" ht="24.75">
      <c r="A7" s="11" t="s">
        <v>156</v>
      </c>
      <c r="B7" s="11" t="s">
        <v>95</v>
      </c>
      <c r="C7" s="11" t="s">
        <v>127</v>
      </c>
      <c r="D7" s="11" t="s">
        <v>180</v>
      </c>
      <c r="E7" s="11">
        <v>1</v>
      </c>
    </row>
    <row r="8" spans="1:5">
      <c r="A8" s="1" t="s">
        <v>88</v>
      </c>
      <c r="B8" s="1" t="s">
        <v>88</v>
      </c>
      <c r="C8" s="1">
        <f>SUBTOTAL(103,Elements136131[Elemento])</f>
        <v>1</v>
      </c>
      <c r="D8" s="1" t="s">
        <v>88</v>
      </c>
      <c r="E8" s="1">
        <f>SUBTOTAL(109,Elements136131[Totais:])</f>
        <v>1</v>
      </c>
    </row>
  </sheetData>
  <mergeCells count="3">
    <mergeCell ref="A1:E2"/>
    <mergeCell ref="A4:E4"/>
    <mergeCell ref="A5:E5"/>
  </mergeCells>
  <hyperlinks>
    <hyperlink ref="A1" location="'13.6.13'!A1" display="LUVA, EM AÇO, CONEXÃO SOLDADA, DN 15 (1/2&amp;quot;), INSTALADO EM RAMAIS E SUB-RAMAIS DE GÁS - FORNECIMENTO E INSTALAÇÃO. AF_10/2020" xr:uid="{00000000-0004-0000-2200-000000000000}"/>
    <hyperlink ref="B1" location="'13.6.13'!A1" display="LUVA, EM AÇO, CONEXÃO SOLDADA, DN 15 (1/2&amp;quot;), INSTALADO EM RAMAIS E SUB-RAMAIS DE GÁS - FORNECIMENTO E INSTALAÇÃO. AF_10/2020" xr:uid="{00000000-0004-0000-2200-000001000000}"/>
    <hyperlink ref="C1" location="'13.6.13'!A1" display="LUVA, EM AÇO, CONEXÃO SOLDADA, DN 15 (1/2&amp;quot;), INSTALADO EM RAMAIS E SUB-RAMAIS DE GÁS - FORNECIMENTO E INSTALAÇÃO. AF_10/2020" xr:uid="{00000000-0004-0000-2200-000002000000}"/>
    <hyperlink ref="D1" location="'13.6.13'!A1" display="LUVA, EM AÇO, CONEXÃO SOLDADA, DN 15 (1/2&amp;quot;), INSTALADO EM RAMAIS E SUB-RAMAIS DE GÁS - FORNECIMENTO E INSTALAÇÃO. AF_10/2020" xr:uid="{00000000-0004-0000-2200-000003000000}"/>
    <hyperlink ref="E1" location="'13.6.13'!A1" display="LUVA, EM AÇO, CONEXÃO SOLDADA, DN 15 (1/2&amp;quot;), INSTALADO EM RAMAIS E SUB-RAMAIS DE GÁS - FORNECIMENTO E INSTALAÇÃO. AF_10/2020" xr:uid="{00000000-0004-0000-2200-000004000000}"/>
    <hyperlink ref="A2" location="'13.6.13'!A1" display="LUVA, EM AÇO, CONEXÃO SOLDADA, DN 15 (1/2&amp;quot;), INSTALADO EM RAMAIS E SUB-RAMAIS DE GÁS - FORNECIMENTO E INSTALAÇÃO. AF_10/2020" xr:uid="{00000000-0004-0000-2200-000005000000}"/>
    <hyperlink ref="B2" location="'13.6.13'!A1" display="LUVA, EM AÇO, CONEXÃO SOLDADA, DN 15 (1/2&amp;quot;), INSTALADO EM RAMAIS E SUB-RAMAIS DE GÁS - FORNECIMENTO E INSTALAÇÃO. AF_10/2020" xr:uid="{00000000-0004-0000-2200-000006000000}"/>
    <hyperlink ref="C2" location="'13.6.13'!A1" display="LUVA, EM AÇO, CONEXÃO SOLDADA, DN 15 (1/2&amp;quot;), INSTALADO EM RAMAIS E SUB-RAMAIS DE GÁS - FORNECIMENTO E INSTALAÇÃO. AF_10/2020" xr:uid="{00000000-0004-0000-2200-000007000000}"/>
    <hyperlink ref="D2" location="'13.6.13'!A1" display="LUVA, EM AÇO, CONEXÃO SOLDADA, DN 15 (1/2&amp;quot;), INSTALADO EM RAMAIS E SUB-RAMAIS DE GÁS - FORNECIMENTO E INSTALAÇÃO. AF_10/2020" xr:uid="{00000000-0004-0000-2200-000008000000}"/>
    <hyperlink ref="E2" location="'13.6.13'!A1" display="LUVA, EM AÇO, CONEXÃO SOLDADA, DN 15 (1/2&amp;quot;), INSTALADO EM RAMAIS E SUB-RAMAIS DE GÁS - FORNECIMENTO E INSTALAÇÃO. AF_10/2020" xr:uid="{00000000-0004-0000-2200-000009000000}"/>
    <hyperlink ref="A4" location="'13.6.13'!A1" display="Conexões de tubo" xr:uid="{00000000-0004-0000-2200-00000A000000}"/>
    <hyperlink ref="B4" location="'13.6.13'!A1" display="Conexões de tubo" xr:uid="{00000000-0004-0000-2200-00000B000000}"/>
    <hyperlink ref="C4" location="'13.6.13'!A1" display="Conexões de tubo" xr:uid="{00000000-0004-0000-2200-00000C000000}"/>
    <hyperlink ref="D4" location="'13.6.13'!A1" display="Conexões de tubo" xr:uid="{00000000-0004-0000-2200-00000D000000}"/>
    <hyperlink ref="E4" location="'13.6.13'!A1" display="Conexões de tubo" xr:uid="{00000000-0004-0000-22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E8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5" t="s">
        <v>64</v>
      </c>
      <c r="B1" s="25" t="s">
        <v>64</v>
      </c>
      <c r="C1" s="25" t="s">
        <v>64</v>
      </c>
      <c r="D1" s="25" t="s">
        <v>64</v>
      </c>
      <c r="E1" s="25" t="s">
        <v>64</v>
      </c>
    </row>
    <row r="2" spans="1:5">
      <c r="A2" s="25" t="s">
        <v>64</v>
      </c>
      <c r="B2" s="25" t="s">
        <v>64</v>
      </c>
      <c r="C2" s="25" t="s">
        <v>64</v>
      </c>
      <c r="D2" s="25" t="s">
        <v>64</v>
      </c>
      <c r="E2" s="25" t="s">
        <v>64</v>
      </c>
    </row>
    <row r="4" spans="1:5">
      <c r="A4" s="23" t="s">
        <v>119</v>
      </c>
      <c r="B4" s="23" t="s">
        <v>119</v>
      </c>
      <c r="C4" s="23" t="s">
        <v>119</v>
      </c>
      <c r="D4" s="23" t="s">
        <v>119</v>
      </c>
      <c r="E4" s="23" t="s">
        <v>119</v>
      </c>
    </row>
    <row r="5" spans="1:5">
      <c r="A5" s="26" t="s">
        <v>88</v>
      </c>
      <c r="B5" s="26" t="s">
        <v>88</v>
      </c>
      <c r="C5" s="26" t="s">
        <v>88</v>
      </c>
      <c r="D5" s="26" t="s">
        <v>88</v>
      </c>
      <c r="E5" s="26" t="s">
        <v>88</v>
      </c>
    </row>
    <row r="6" spans="1:5">
      <c r="A6" s="10" t="s">
        <v>151</v>
      </c>
      <c r="B6" s="10" t="s">
        <v>152</v>
      </c>
      <c r="C6" s="10" t="s">
        <v>153</v>
      </c>
      <c r="D6" s="10" t="s">
        <v>154</v>
      </c>
      <c r="E6" s="10" t="s">
        <v>155</v>
      </c>
    </row>
    <row r="7" spans="1:5" ht="24.75">
      <c r="A7" s="11" t="s">
        <v>156</v>
      </c>
      <c r="B7" s="11" t="s">
        <v>95</v>
      </c>
      <c r="C7" s="11" t="s">
        <v>125</v>
      </c>
      <c r="D7" s="11" t="s">
        <v>179</v>
      </c>
      <c r="E7" s="11">
        <v>1</v>
      </c>
    </row>
    <row r="8" spans="1:5">
      <c r="A8" s="1" t="s">
        <v>88</v>
      </c>
      <c r="B8" s="1" t="s">
        <v>88</v>
      </c>
      <c r="C8" s="1">
        <f>SUBTOTAL(103,Elements136141[Elemento])</f>
        <v>1</v>
      </c>
      <c r="D8" s="1" t="s">
        <v>88</v>
      </c>
      <c r="E8" s="1">
        <f>SUBTOTAL(109,Elements136141[Totais:])</f>
        <v>1</v>
      </c>
    </row>
  </sheetData>
  <mergeCells count="3">
    <mergeCell ref="A1:E2"/>
    <mergeCell ref="A4:E4"/>
    <mergeCell ref="A5:E5"/>
  </mergeCells>
  <hyperlinks>
    <hyperlink ref="A1" location="'13.6.14'!A1" display="LUVA COM REDUÇÃO, EM AÇO, CONEXÃO SOLDADA, DN 20 X 15 MM (3/4&amp;quot; X 1/2&amp;quot;), INSTALADO EM RAMAIS E SUB-RAMAIS DE GÁS - FORNECIMENTO E INSTALAÇÃO. AF_10/2020" xr:uid="{00000000-0004-0000-2300-000000000000}"/>
    <hyperlink ref="B1" location="'13.6.14'!A1" display="LUVA COM REDUÇÃO, EM AÇO, CONEXÃO SOLDADA, DN 20 X 15 MM (3/4&amp;quot; X 1/2&amp;quot;), INSTALADO EM RAMAIS E SUB-RAMAIS DE GÁS - FORNECIMENTO E INSTALAÇÃO. AF_10/2020" xr:uid="{00000000-0004-0000-2300-000001000000}"/>
    <hyperlink ref="C1" location="'13.6.14'!A1" display="LUVA COM REDUÇÃO, EM AÇO, CONEXÃO SOLDADA, DN 20 X 15 MM (3/4&amp;quot; X 1/2&amp;quot;), INSTALADO EM RAMAIS E SUB-RAMAIS DE GÁS - FORNECIMENTO E INSTALAÇÃO. AF_10/2020" xr:uid="{00000000-0004-0000-2300-000002000000}"/>
    <hyperlink ref="D1" location="'13.6.14'!A1" display="LUVA COM REDUÇÃO, EM AÇO, CONEXÃO SOLDADA, DN 20 X 15 MM (3/4&amp;quot; X 1/2&amp;quot;), INSTALADO EM RAMAIS E SUB-RAMAIS DE GÁS - FORNECIMENTO E INSTALAÇÃO. AF_10/2020" xr:uid="{00000000-0004-0000-2300-000003000000}"/>
    <hyperlink ref="E1" location="'13.6.14'!A1" display="LUVA COM REDUÇÃO, EM AÇO, CONEXÃO SOLDADA, DN 20 X 15 MM (3/4&amp;quot; X 1/2&amp;quot;), INSTALADO EM RAMAIS E SUB-RAMAIS DE GÁS - FORNECIMENTO E INSTALAÇÃO. AF_10/2020" xr:uid="{00000000-0004-0000-2300-000004000000}"/>
    <hyperlink ref="A2" location="'13.6.14'!A1" display="LUVA COM REDUÇÃO, EM AÇO, CONEXÃO SOLDADA, DN 20 X 15 MM (3/4&amp;quot; X 1/2&amp;quot;), INSTALADO EM RAMAIS E SUB-RAMAIS DE GÁS - FORNECIMENTO E INSTALAÇÃO. AF_10/2020" xr:uid="{00000000-0004-0000-2300-000005000000}"/>
    <hyperlink ref="B2" location="'13.6.14'!A1" display="LUVA COM REDUÇÃO, EM AÇO, CONEXÃO SOLDADA, DN 20 X 15 MM (3/4&amp;quot; X 1/2&amp;quot;), INSTALADO EM RAMAIS E SUB-RAMAIS DE GÁS - FORNECIMENTO E INSTALAÇÃO. AF_10/2020" xr:uid="{00000000-0004-0000-2300-000006000000}"/>
    <hyperlink ref="C2" location="'13.6.14'!A1" display="LUVA COM REDUÇÃO, EM AÇO, CONEXÃO SOLDADA, DN 20 X 15 MM (3/4&amp;quot; X 1/2&amp;quot;), INSTALADO EM RAMAIS E SUB-RAMAIS DE GÁS - FORNECIMENTO E INSTALAÇÃO. AF_10/2020" xr:uid="{00000000-0004-0000-2300-000007000000}"/>
    <hyperlink ref="D2" location="'13.6.14'!A1" display="LUVA COM REDUÇÃO, EM AÇO, CONEXÃO SOLDADA, DN 20 X 15 MM (3/4&amp;quot; X 1/2&amp;quot;), INSTALADO EM RAMAIS E SUB-RAMAIS DE GÁS - FORNECIMENTO E INSTALAÇÃO. AF_10/2020" xr:uid="{00000000-0004-0000-2300-000008000000}"/>
    <hyperlink ref="E2" location="'13.6.14'!A1" display="LUVA COM REDUÇÃO, EM AÇO, CONEXÃO SOLDADA, DN 20 X 15 MM (3/4&amp;quot; X 1/2&amp;quot;), INSTALADO EM RAMAIS E SUB-RAMAIS DE GÁS - FORNECIMENTO E INSTALAÇÃO. AF_10/2020" xr:uid="{00000000-0004-0000-2300-000009000000}"/>
    <hyperlink ref="A4" location="'13.6.14'!A1" display="Conexões de tubo" xr:uid="{00000000-0004-0000-2300-00000A000000}"/>
    <hyperlink ref="B4" location="'13.6.14'!A1" display="Conexões de tubo" xr:uid="{00000000-0004-0000-2300-00000B000000}"/>
    <hyperlink ref="C4" location="'13.6.14'!A1" display="Conexões de tubo" xr:uid="{00000000-0004-0000-2300-00000C000000}"/>
    <hyperlink ref="D4" location="'13.6.14'!A1" display="Conexões de tubo" xr:uid="{00000000-0004-0000-2300-00000D000000}"/>
    <hyperlink ref="E4" location="'13.6.14'!A1" display="Conexões de tubo" xr:uid="{00000000-0004-0000-23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E9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5" t="s">
        <v>68</v>
      </c>
      <c r="B1" s="25" t="s">
        <v>68</v>
      </c>
      <c r="C1" s="25" t="s">
        <v>68</v>
      </c>
      <c r="D1" s="25" t="s">
        <v>68</v>
      </c>
      <c r="E1" s="25" t="s">
        <v>68</v>
      </c>
    </row>
    <row r="2" spans="1:5">
      <c r="A2" s="25" t="s">
        <v>68</v>
      </c>
      <c r="B2" s="25" t="s">
        <v>68</v>
      </c>
      <c r="C2" s="25" t="s">
        <v>68</v>
      </c>
      <c r="D2" s="25" t="s">
        <v>68</v>
      </c>
      <c r="E2" s="25" t="s">
        <v>68</v>
      </c>
    </row>
    <row r="4" spans="1:5">
      <c r="A4" s="23" t="s">
        <v>118</v>
      </c>
      <c r="B4" s="23" t="s">
        <v>118</v>
      </c>
      <c r="C4" s="23" t="s">
        <v>118</v>
      </c>
      <c r="D4" s="23" t="s">
        <v>118</v>
      </c>
      <c r="E4" s="23" t="s">
        <v>118</v>
      </c>
    </row>
    <row r="5" spans="1:5">
      <c r="A5" s="26" t="s">
        <v>88</v>
      </c>
      <c r="B5" s="26" t="s">
        <v>88</v>
      </c>
      <c r="C5" s="26" t="s">
        <v>88</v>
      </c>
      <c r="D5" s="26" t="s">
        <v>88</v>
      </c>
      <c r="E5" s="26" t="s">
        <v>88</v>
      </c>
    </row>
    <row r="6" spans="1:5">
      <c r="A6" s="10" t="s">
        <v>151</v>
      </c>
      <c r="B6" s="10" t="s">
        <v>152</v>
      </c>
      <c r="C6" s="10" t="s">
        <v>153</v>
      </c>
      <c r="D6" s="10" t="s">
        <v>154</v>
      </c>
      <c r="E6" s="10" t="s">
        <v>155</v>
      </c>
    </row>
    <row r="7" spans="1:5" ht="24.75">
      <c r="A7" s="11" t="s">
        <v>156</v>
      </c>
      <c r="B7" s="11" t="s">
        <v>95</v>
      </c>
      <c r="C7" s="11" t="s">
        <v>133</v>
      </c>
      <c r="D7" s="11" t="s">
        <v>185</v>
      </c>
      <c r="E7" s="11">
        <v>1</v>
      </c>
    </row>
    <row r="8" spans="1:5" ht="24.75">
      <c r="A8" s="11" t="s">
        <v>156</v>
      </c>
      <c r="B8" s="11" t="s">
        <v>95</v>
      </c>
      <c r="C8" s="11" t="s">
        <v>133</v>
      </c>
      <c r="D8" s="11" t="s">
        <v>186</v>
      </c>
      <c r="E8" s="11">
        <v>1</v>
      </c>
    </row>
    <row r="9" spans="1:5">
      <c r="A9" s="1" t="s">
        <v>88</v>
      </c>
      <c r="B9" s="1" t="s">
        <v>88</v>
      </c>
      <c r="C9" s="1">
        <f>SUBTOTAL(103,Elements136161[Elemento])</f>
        <v>2</v>
      </c>
      <c r="D9" s="1" t="s">
        <v>88</v>
      </c>
      <c r="E9" s="1">
        <f>SUBTOTAL(109,Elements136161[Totais:])</f>
        <v>2</v>
      </c>
    </row>
  </sheetData>
  <mergeCells count="3">
    <mergeCell ref="A1:E2"/>
    <mergeCell ref="A4:E4"/>
    <mergeCell ref="A5:E5"/>
  </mergeCells>
  <hyperlinks>
    <hyperlink ref="A1" location="'13.6.16'!A1" display="NIPLE, EM FERRO GALVANIZADO, DN 32 (1 1/4&amp;quot;), CONEXÃO ROSQUEADA, INSTALADO EM REDE DE ALIMENTAÇÃO PARA HIDRANTE - FORNECIMENTO E INSTALAÇÃO. AF_10/2020" xr:uid="{00000000-0004-0000-2500-000000000000}"/>
    <hyperlink ref="B1" location="'13.6.16'!A1" display="NIPLE, EM FERRO GALVANIZADO, DN 32 (1 1/4&amp;quot;), CONEXÃO ROSQUEADA, INSTALADO EM REDE DE ALIMENTAÇÃO PARA HIDRANTE - FORNECIMENTO E INSTALAÇÃO. AF_10/2020" xr:uid="{00000000-0004-0000-2500-000001000000}"/>
    <hyperlink ref="C1" location="'13.6.16'!A1" display="NIPLE, EM FERRO GALVANIZADO, DN 32 (1 1/4&amp;quot;), CONEXÃO ROSQUEADA, INSTALADO EM REDE DE ALIMENTAÇÃO PARA HIDRANTE - FORNECIMENTO E INSTALAÇÃO. AF_10/2020" xr:uid="{00000000-0004-0000-2500-000002000000}"/>
    <hyperlink ref="D1" location="'13.6.16'!A1" display="NIPLE, EM FERRO GALVANIZADO, DN 32 (1 1/4&amp;quot;), CONEXÃO ROSQUEADA, INSTALADO EM REDE DE ALIMENTAÇÃO PARA HIDRANTE - FORNECIMENTO E INSTALAÇÃO. AF_10/2020" xr:uid="{00000000-0004-0000-2500-000003000000}"/>
    <hyperlink ref="E1" location="'13.6.16'!A1" display="NIPLE, EM FERRO GALVANIZADO, DN 32 (1 1/4&amp;quot;), CONEXÃO ROSQUEADA, INSTALADO EM REDE DE ALIMENTAÇÃO PARA HIDRANTE - FORNECIMENTO E INSTALAÇÃO. AF_10/2020" xr:uid="{00000000-0004-0000-2500-000004000000}"/>
    <hyperlink ref="A2" location="'13.6.16'!A1" display="NIPLE, EM FERRO GALVANIZADO, DN 32 (1 1/4&amp;quot;), CONEXÃO ROSQUEADA, INSTALADO EM REDE DE ALIMENTAÇÃO PARA HIDRANTE - FORNECIMENTO E INSTALAÇÃO. AF_10/2020" xr:uid="{00000000-0004-0000-2500-000005000000}"/>
    <hyperlink ref="B2" location="'13.6.16'!A1" display="NIPLE, EM FERRO GALVANIZADO, DN 32 (1 1/4&amp;quot;), CONEXÃO ROSQUEADA, INSTALADO EM REDE DE ALIMENTAÇÃO PARA HIDRANTE - FORNECIMENTO E INSTALAÇÃO. AF_10/2020" xr:uid="{00000000-0004-0000-2500-000006000000}"/>
    <hyperlink ref="C2" location="'13.6.16'!A1" display="NIPLE, EM FERRO GALVANIZADO, DN 32 (1 1/4&amp;quot;), CONEXÃO ROSQUEADA, INSTALADO EM REDE DE ALIMENTAÇÃO PARA HIDRANTE - FORNECIMENTO E INSTALAÇÃO. AF_10/2020" xr:uid="{00000000-0004-0000-2500-000007000000}"/>
    <hyperlink ref="D2" location="'13.6.16'!A1" display="NIPLE, EM FERRO GALVANIZADO, DN 32 (1 1/4&amp;quot;), CONEXÃO ROSQUEADA, INSTALADO EM REDE DE ALIMENTAÇÃO PARA HIDRANTE - FORNECIMENTO E INSTALAÇÃO. AF_10/2020" xr:uid="{00000000-0004-0000-2500-000008000000}"/>
    <hyperlink ref="E2" location="'13.6.16'!A1" display="NIPLE, EM FERRO GALVANIZADO, DN 32 (1 1/4&amp;quot;), CONEXÃO ROSQUEADA, INSTALADO EM REDE DE ALIMENTAÇÃO PARA HIDRANTE - FORNECIMENTO E INSTALAÇÃO. AF_10/2020" xr:uid="{00000000-0004-0000-2500-000009000000}"/>
    <hyperlink ref="A4" location="'13.6.16'!A1" display="Conexões de tubo (A)" xr:uid="{00000000-0004-0000-2500-00000A000000}"/>
    <hyperlink ref="B4" location="'13.6.16'!A1" display="Conexões de tubo (A)" xr:uid="{00000000-0004-0000-2500-00000B000000}"/>
    <hyperlink ref="C4" location="'13.6.16'!A1" display="Conexões de tubo (A)" xr:uid="{00000000-0004-0000-2500-00000C000000}"/>
    <hyperlink ref="D4" location="'13.6.16'!A1" display="Conexões de tubo (A)" xr:uid="{00000000-0004-0000-2500-00000D000000}"/>
    <hyperlink ref="E4" location="'13.6.16'!A1" display="Conexões de tubo (A)" xr:uid="{00000000-0004-0000-25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E10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5" t="s">
        <v>71</v>
      </c>
      <c r="B1" s="25" t="s">
        <v>71</v>
      </c>
      <c r="C1" s="25" t="s">
        <v>71</v>
      </c>
      <c r="D1" s="25" t="s">
        <v>71</v>
      </c>
      <c r="E1" s="25" t="s">
        <v>71</v>
      </c>
    </row>
    <row r="2" spans="1:5">
      <c r="A2" s="25" t="s">
        <v>71</v>
      </c>
      <c r="B2" s="25" t="s">
        <v>71</v>
      </c>
      <c r="C2" s="25" t="s">
        <v>71</v>
      </c>
      <c r="D2" s="25" t="s">
        <v>71</v>
      </c>
      <c r="E2" s="25" t="s">
        <v>71</v>
      </c>
    </row>
    <row r="4" spans="1:5">
      <c r="A4" s="23" t="s">
        <v>119</v>
      </c>
      <c r="B4" s="23" t="s">
        <v>119</v>
      </c>
      <c r="C4" s="23" t="s">
        <v>119</v>
      </c>
      <c r="D4" s="23" t="s">
        <v>119</v>
      </c>
      <c r="E4" s="23" t="s">
        <v>119</v>
      </c>
    </row>
    <row r="5" spans="1:5">
      <c r="A5" s="26" t="s">
        <v>88</v>
      </c>
      <c r="B5" s="26" t="s">
        <v>88</v>
      </c>
      <c r="C5" s="26" t="s">
        <v>88</v>
      </c>
      <c r="D5" s="26" t="s">
        <v>88</v>
      </c>
      <c r="E5" s="26" t="s">
        <v>88</v>
      </c>
    </row>
    <row r="6" spans="1:5">
      <c r="A6" s="10" t="s">
        <v>151</v>
      </c>
      <c r="B6" s="10" t="s">
        <v>152</v>
      </c>
      <c r="C6" s="10" t="s">
        <v>153</v>
      </c>
      <c r="D6" s="10" t="s">
        <v>154</v>
      </c>
      <c r="E6" s="10" t="s">
        <v>155</v>
      </c>
    </row>
    <row r="7" spans="1:5" ht="24.75">
      <c r="A7" s="11" t="s">
        <v>156</v>
      </c>
      <c r="B7" s="11" t="s">
        <v>95</v>
      </c>
      <c r="C7" s="11" t="s">
        <v>148</v>
      </c>
      <c r="D7" s="11" t="s">
        <v>201</v>
      </c>
      <c r="E7" s="11">
        <v>1</v>
      </c>
    </row>
    <row r="8" spans="1:5" ht="24.75">
      <c r="A8" s="11" t="s">
        <v>156</v>
      </c>
      <c r="B8" s="11" t="s">
        <v>95</v>
      </c>
      <c r="C8" s="11" t="s">
        <v>148</v>
      </c>
      <c r="D8" s="11" t="s">
        <v>202</v>
      </c>
      <c r="E8" s="11">
        <v>1</v>
      </c>
    </row>
    <row r="9" spans="1:5" ht="24.75">
      <c r="A9" s="11" t="s">
        <v>156</v>
      </c>
      <c r="B9" s="11" t="s">
        <v>95</v>
      </c>
      <c r="C9" s="11" t="s">
        <v>148</v>
      </c>
      <c r="D9" s="11" t="s">
        <v>203</v>
      </c>
      <c r="E9" s="11">
        <v>1</v>
      </c>
    </row>
    <row r="10" spans="1:5">
      <c r="A10" s="1" t="s">
        <v>88</v>
      </c>
      <c r="B10" s="1" t="s">
        <v>88</v>
      </c>
      <c r="C10" s="1">
        <f>SUBTOTAL(103,Elements136171[Elemento])</f>
        <v>3</v>
      </c>
      <c r="D10" s="1" t="s">
        <v>88</v>
      </c>
      <c r="E10" s="1">
        <f>SUBTOTAL(109,Elements136171[Totais:])</f>
        <v>3</v>
      </c>
    </row>
  </sheetData>
  <mergeCells count="3">
    <mergeCell ref="A1:E2"/>
    <mergeCell ref="A4:E4"/>
    <mergeCell ref="A5:E5"/>
  </mergeCells>
  <hyperlinks>
    <hyperlink ref="A1" location="'13.6.17'!A1" display="TÊ, EM AÇO, CONEXÃO SOLDADA, DN 15 (1/2&amp;quot;), INSTALADO EM RAMAIS E SUB-RAMAIS DE GÁS - FORNECIMENTO E INSTALAÇÃO. AF_10/2020" xr:uid="{00000000-0004-0000-2600-000000000000}"/>
    <hyperlink ref="B1" location="'13.6.17'!A1" display="TÊ, EM AÇO, CONEXÃO SOLDADA, DN 15 (1/2&amp;quot;), INSTALADO EM RAMAIS E SUB-RAMAIS DE GÁS - FORNECIMENTO E INSTALAÇÃO. AF_10/2020" xr:uid="{00000000-0004-0000-2600-000001000000}"/>
    <hyperlink ref="C1" location="'13.6.17'!A1" display="TÊ, EM AÇO, CONEXÃO SOLDADA, DN 15 (1/2&amp;quot;), INSTALADO EM RAMAIS E SUB-RAMAIS DE GÁS - FORNECIMENTO E INSTALAÇÃO. AF_10/2020" xr:uid="{00000000-0004-0000-2600-000002000000}"/>
    <hyperlink ref="D1" location="'13.6.17'!A1" display="TÊ, EM AÇO, CONEXÃO SOLDADA, DN 15 (1/2&amp;quot;), INSTALADO EM RAMAIS E SUB-RAMAIS DE GÁS - FORNECIMENTO E INSTALAÇÃO. AF_10/2020" xr:uid="{00000000-0004-0000-2600-000003000000}"/>
    <hyperlink ref="E1" location="'13.6.17'!A1" display="TÊ, EM AÇO, CONEXÃO SOLDADA, DN 15 (1/2&amp;quot;), INSTALADO EM RAMAIS E SUB-RAMAIS DE GÁS - FORNECIMENTO E INSTALAÇÃO. AF_10/2020" xr:uid="{00000000-0004-0000-2600-000004000000}"/>
    <hyperlink ref="A2" location="'13.6.17'!A1" display="TÊ, EM AÇO, CONEXÃO SOLDADA, DN 15 (1/2&amp;quot;), INSTALADO EM RAMAIS E SUB-RAMAIS DE GÁS - FORNECIMENTO E INSTALAÇÃO. AF_10/2020" xr:uid="{00000000-0004-0000-2600-000005000000}"/>
    <hyperlink ref="B2" location="'13.6.17'!A1" display="TÊ, EM AÇO, CONEXÃO SOLDADA, DN 15 (1/2&amp;quot;), INSTALADO EM RAMAIS E SUB-RAMAIS DE GÁS - FORNECIMENTO E INSTALAÇÃO. AF_10/2020" xr:uid="{00000000-0004-0000-2600-000006000000}"/>
    <hyperlink ref="C2" location="'13.6.17'!A1" display="TÊ, EM AÇO, CONEXÃO SOLDADA, DN 15 (1/2&amp;quot;), INSTALADO EM RAMAIS E SUB-RAMAIS DE GÁS - FORNECIMENTO E INSTALAÇÃO. AF_10/2020" xr:uid="{00000000-0004-0000-2600-000007000000}"/>
    <hyperlink ref="D2" location="'13.6.17'!A1" display="TÊ, EM AÇO, CONEXÃO SOLDADA, DN 15 (1/2&amp;quot;), INSTALADO EM RAMAIS E SUB-RAMAIS DE GÁS - FORNECIMENTO E INSTALAÇÃO. AF_10/2020" xr:uid="{00000000-0004-0000-2600-000008000000}"/>
    <hyperlink ref="E2" location="'13.6.17'!A1" display="TÊ, EM AÇO, CONEXÃO SOLDADA, DN 15 (1/2&amp;quot;), INSTALADO EM RAMAIS E SUB-RAMAIS DE GÁS - FORNECIMENTO E INSTALAÇÃO. AF_10/2020" xr:uid="{00000000-0004-0000-2600-000009000000}"/>
    <hyperlink ref="A4" location="'13.6.17'!A1" display="Conexões de tubo" xr:uid="{00000000-0004-0000-2600-00000A000000}"/>
    <hyperlink ref="B4" location="'13.6.17'!A1" display="Conexões de tubo" xr:uid="{00000000-0004-0000-2600-00000B000000}"/>
    <hyperlink ref="C4" location="'13.6.17'!A1" display="Conexões de tubo" xr:uid="{00000000-0004-0000-2600-00000C000000}"/>
    <hyperlink ref="D4" location="'13.6.17'!A1" display="Conexões de tubo" xr:uid="{00000000-0004-0000-2600-00000D000000}"/>
    <hyperlink ref="E4" location="'13.6.17'!A1" display="Conexões de tubo" xr:uid="{00000000-0004-0000-26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E10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5" t="s">
        <v>75</v>
      </c>
      <c r="B1" s="25" t="s">
        <v>75</v>
      </c>
      <c r="C1" s="25" t="s">
        <v>75</v>
      </c>
      <c r="D1" s="25" t="s">
        <v>75</v>
      </c>
      <c r="E1" s="25" t="s">
        <v>75</v>
      </c>
    </row>
    <row r="2" spans="1:5">
      <c r="A2" s="25" t="s">
        <v>75</v>
      </c>
      <c r="B2" s="25" t="s">
        <v>75</v>
      </c>
      <c r="C2" s="25" t="s">
        <v>75</v>
      </c>
      <c r="D2" s="25" t="s">
        <v>75</v>
      </c>
      <c r="E2" s="25" t="s">
        <v>75</v>
      </c>
    </row>
    <row r="4" spans="1:5">
      <c r="A4" s="23" t="s">
        <v>87</v>
      </c>
      <c r="B4" s="23" t="s">
        <v>87</v>
      </c>
      <c r="C4" s="23" t="s">
        <v>87</v>
      </c>
      <c r="D4" s="23" t="s">
        <v>87</v>
      </c>
      <c r="E4" s="23" t="s">
        <v>87</v>
      </c>
    </row>
    <row r="5" spans="1:5">
      <c r="A5" s="26" t="s">
        <v>88</v>
      </c>
      <c r="B5" s="26" t="s">
        <v>88</v>
      </c>
      <c r="C5" s="26" t="s">
        <v>88</v>
      </c>
      <c r="D5" s="26" t="s">
        <v>88</v>
      </c>
      <c r="E5" s="26" t="s">
        <v>88</v>
      </c>
    </row>
    <row r="6" spans="1:5">
      <c r="A6" s="10" t="s">
        <v>151</v>
      </c>
      <c r="B6" s="10" t="s">
        <v>152</v>
      </c>
      <c r="C6" s="10" t="s">
        <v>153</v>
      </c>
      <c r="D6" s="10" t="s">
        <v>154</v>
      </c>
      <c r="E6" s="10" t="s">
        <v>155</v>
      </c>
    </row>
    <row r="7" spans="1:5" ht="24.75">
      <c r="A7" s="11" t="s">
        <v>156</v>
      </c>
      <c r="B7" s="11" t="s">
        <v>95</v>
      </c>
      <c r="C7" s="11" t="s">
        <v>204</v>
      </c>
      <c r="D7" s="11" t="s">
        <v>205</v>
      </c>
      <c r="E7" s="11">
        <v>1</v>
      </c>
    </row>
    <row r="8" spans="1:5" ht="24.75">
      <c r="A8" s="11" t="s">
        <v>156</v>
      </c>
      <c r="B8" s="11" t="s">
        <v>95</v>
      </c>
      <c r="C8" s="11" t="s">
        <v>206</v>
      </c>
      <c r="D8" s="11" t="s">
        <v>207</v>
      </c>
      <c r="E8" s="11">
        <v>1</v>
      </c>
    </row>
    <row r="9" spans="1:5" ht="24.75">
      <c r="A9" s="11" t="s">
        <v>156</v>
      </c>
      <c r="B9" s="11" t="s">
        <v>95</v>
      </c>
      <c r="C9" s="11" t="s">
        <v>206</v>
      </c>
      <c r="D9" s="11" t="s">
        <v>208</v>
      </c>
      <c r="E9" s="11">
        <v>1</v>
      </c>
    </row>
    <row r="10" spans="1:5">
      <c r="A10" s="1" t="s">
        <v>88</v>
      </c>
      <c r="B10" s="1" t="s">
        <v>88</v>
      </c>
      <c r="C10" s="1">
        <f>SUBTOTAL(103,Elements136181[Elemento])</f>
        <v>3</v>
      </c>
      <c r="D10" s="1" t="s">
        <v>88</v>
      </c>
      <c r="E10" s="1">
        <f>SUBTOTAL(109,Elements136181[Totais:])</f>
        <v>3</v>
      </c>
    </row>
  </sheetData>
  <mergeCells count="3">
    <mergeCell ref="A1:E2"/>
    <mergeCell ref="A4:E4"/>
    <mergeCell ref="A5:E5"/>
  </mergeCells>
  <hyperlinks>
    <hyperlink ref="A1" location="'13.6.18'!A1" display="VALVULA REDUTORA DE PRESSAO PARA GAS" xr:uid="{00000000-0004-0000-2700-000000000000}"/>
    <hyperlink ref="B1" location="'13.6.18'!A1" display="VALVULA REDUTORA DE PRESSAO PARA GAS" xr:uid="{00000000-0004-0000-2700-000001000000}"/>
    <hyperlink ref="C1" location="'13.6.18'!A1" display="VALVULA REDUTORA DE PRESSAO PARA GAS" xr:uid="{00000000-0004-0000-2700-000002000000}"/>
    <hyperlink ref="D1" location="'13.6.18'!A1" display="VALVULA REDUTORA DE PRESSAO PARA GAS" xr:uid="{00000000-0004-0000-2700-000003000000}"/>
    <hyperlink ref="E1" location="'13.6.18'!A1" display="VALVULA REDUTORA DE PRESSAO PARA GAS" xr:uid="{00000000-0004-0000-2700-000004000000}"/>
    <hyperlink ref="A2" location="'13.6.18'!A1" display="VALVULA REDUTORA DE PRESSAO PARA GAS" xr:uid="{00000000-0004-0000-2700-000005000000}"/>
    <hyperlink ref="B2" location="'13.6.18'!A1" display="VALVULA REDUTORA DE PRESSAO PARA GAS" xr:uid="{00000000-0004-0000-2700-000006000000}"/>
    <hyperlink ref="C2" location="'13.6.18'!A1" display="VALVULA REDUTORA DE PRESSAO PARA GAS" xr:uid="{00000000-0004-0000-2700-000007000000}"/>
    <hyperlink ref="D2" location="'13.6.18'!A1" display="VALVULA REDUTORA DE PRESSAO PARA GAS" xr:uid="{00000000-0004-0000-2700-000008000000}"/>
    <hyperlink ref="E2" location="'13.6.18'!A1" display="VALVULA REDUTORA DE PRESSAO PARA GAS" xr:uid="{00000000-0004-0000-2700-000009000000}"/>
    <hyperlink ref="A4" location="'13.6.18'!A1" display="Acessórios do tubo (a)" xr:uid="{00000000-0004-0000-2700-00000A000000}"/>
    <hyperlink ref="B4" location="'13.6.18'!A1" display="Acessórios do tubo (a)" xr:uid="{00000000-0004-0000-2700-00000B000000}"/>
    <hyperlink ref="C4" location="'13.6.18'!A1" display="Acessórios do tubo (a)" xr:uid="{00000000-0004-0000-2700-00000C000000}"/>
    <hyperlink ref="D4" location="'13.6.18'!A1" display="Acessórios do tubo (a)" xr:uid="{00000000-0004-0000-2700-00000D000000}"/>
    <hyperlink ref="E4" location="'13.6.18'!A1" display="Acessórios do tubo (a)" xr:uid="{00000000-0004-0000-27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E8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5" t="s">
        <v>78</v>
      </c>
      <c r="B1" s="25" t="s">
        <v>78</v>
      </c>
      <c r="C1" s="25" t="s">
        <v>78</v>
      </c>
      <c r="D1" s="25" t="s">
        <v>78</v>
      </c>
      <c r="E1" s="25" t="s">
        <v>78</v>
      </c>
    </row>
    <row r="2" spans="1:5">
      <c r="A2" s="25" t="s">
        <v>78</v>
      </c>
      <c r="B2" s="25" t="s">
        <v>78</v>
      </c>
      <c r="C2" s="25" t="s">
        <v>78</v>
      </c>
      <c r="D2" s="25" t="s">
        <v>78</v>
      </c>
      <c r="E2" s="25" t="s">
        <v>78</v>
      </c>
    </row>
    <row r="4" spans="1:5">
      <c r="A4" s="23" t="s">
        <v>118</v>
      </c>
      <c r="B4" s="23" t="s">
        <v>118</v>
      </c>
      <c r="C4" s="23" t="s">
        <v>118</v>
      </c>
      <c r="D4" s="23" t="s">
        <v>118</v>
      </c>
      <c r="E4" s="23" t="s">
        <v>118</v>
      </c>
    </row>
    <row r="5" spans="1:5">
      <c r="A5" s="26" t="s">
        <v>88</v>
      </c>
      <c r="B5" s="26" t="s">
        <v>88</v>
      </c>
      <c r="C5" s="26" t="s">
        <v>88</v>
      </c>
      <c r="D5" s="26" t="s">
        <v>88</v>
      </c>
      <c r="E5" s="26" t="s">
        <v>88</v>
      </c>
    </row>
    <row r="6" spans="1:5">
      <c r="A6" s="10" t="s">
        <v>151</v>
      </c>
      <c r="B6" s="10" t="s">
        <v>152</v>
      </c>
      <c r="C6" s="10" t="s">
        <v>153</v>
      </c>
      <c r="D6" s="10" t="s">
        <v>154</v>
      </c>
      <c r="E6" s="10" t="s">
        <v>155</v>
      </c>
    </row>
    <row r="7" spans="1:5" ht="24.75">
      <c r="A7" s="11" t="s">
        <v>156</v>
      </c>
      <c r="B7" s="11" t="s">
        <v>95</v>
      </c>
      <c r="C7" s="11" t="s">
        <v>148</v>
      </c>
      <c r="D7" s="11" t="s">
        <v>201</v>
      </c>
      <c r="E7" s="11">
        <v>1</v>
      </c>
    </row>
    <row r="8" spans="1:5">
      <c r="A8" s="1" t="s">
        <v>88</v>
      </c>
      <c r="B8" s="1" t="s">
        <v>88</v>
      </c>
      <c r="C8" s="1">
        <f>SUBTOTAL(103,Elements136191[Elemento])</f>
        <v>1</v>
      </c>
      <c r="D8" s="1" t="s">
        <v>88</v>
      </c>
      <c r="E8" s="1">
        <f>SUBTOTAL(109,Elements136191[Totais:])</f>
        <v>1</v>
      </c>
    </row>
  </sheetData>
  <mergeCells count="3">
    <mergeCell ref="A1:E2"/>
    <mergeCell ref="A4:E4"/>
    <mergeCell ref="A5:E5"/>
  </mergeCells>
  <hyperlinks>
    <hyperlink ref="A1" location="'13.6.19'!A1" display="TÊ, EM FERRO GALVANIZADO, CONEXÃO ROSQUEADA, DN 25 (1&amp;quot;), INSTALADO EM REDE DE ALIMENTAÇÃO PARA HIDRANTE - FORNECIMENTO E INSTALAÇÃO. AF_10/2020" xr:uid="{00000000-0004-0000-2800-000000000000}"/>
    <hyperlink ref="B1" location="'13.6.19'!A1" display="TÊ, EM FERRO GALVANIZADO, CONEXÃO ROSQUEADA, DN 25 (1&amp;quot;), INSTALADO EM REDE DE ALIMENTAÇÃO PARA HIDRANTE - FORNECIMENTO E INSTALAÇÃO. AF_10/2020" xr:uid="{00000000-0004-0000-2800-000001000000}"/>
    <hyperlink ref="C1" location="'13.6.19'!A1" display="TÊ, EM FERRO GALVANIZADO, CONEXÃO ROSQUEADA, DN 25 (1&amp;quot;), INSTALADO EM REDE DE ALIMENTAÇÃO PARA HIDRANTE - FORNECIMENTO E INSTALAÇÃO. AF_10/2020" xr:uid="{00000000-0004-0000-2800-000002000000}"/>
    <hyperlink ref="D1" location="'13.6.19'!A1" display="TÊ, EM FERRO GALVANIZADO, CONEXÃO ROSQUEADA, DN 25 (1&amp;quot;), INSTALADO EM REDE DE ALIMENTAÇÃO PARA HIDRANTE - FORNECIMENTO E INSTALAÇÃO. AF_10/2020" xr:uid="{00000000-0004-0000-2800-000003000000}"/>
    <hyperlink ref="E1" location="'13.6.19'!A1" display="TÊ, EM FERRO GALVANIZADO, CONEXÃO ROSQUEADA, DN 25 (1&amp;quot;), INSTALADO EM REDE DE ALIMENTAÇÃO PARA HIDRANTE - FORNECIMENTO E INSTALAÇÃO. AF_10/2020" xr:uid="{00000000-0004-0000-2800-000004000000}"/>
    <hyperlink ref="A2" location="'13.6.19'!A1" display="TÊ, EM FERRO GALVANIZADO, CONEXÃO ROSQUEADA, DN 25 (1&amp;quot;), INSTALADO EM REDE DE ALIMENTAÇÃO PARA HIDRANTE - FORNECIMENTO E INSTALAÇÃO. AF_10/2020" xr:uid="{00000000-0004-0000-2800-000005000000}"/>
    <hyperlink ref="B2" location="'13.6.19'!A1" display="TÊ, EM FERRO GALVANIZADO, CONEXÃO ROSQUEADA, DN 25 (1&amp;quot;), INSTALADO EM REDE DE ALIMENTAÇÃO PARA HIDRANTE - FORNECIMENTO E INSTALAÇÃO. AF_10/2020" xr:uid="{00000000-0004-0000-2800-000006000000}"/>
    <hyperlink ref="C2" location="'13.6.19'!A1" display="TÊ, EM FERRO GALVANIZADO, CONEXÃO ROSQUEADA, DN 25 (1&amp;quot;), INSTALADO EM REDE DE ALIMENTAÇÃO PARA HIDRANTE - FORNECIMENTO E INSTALAÇÃO. AF_10/2020" xr:uid="{00000000-0004-0000-2800-000007000000}"/>
    <hyperlink ref="D2" location="'13.6.19'!A1" display="TÊ, EM FERRO GALVANIZADO, CONEXÃO ROSQUEADA, DN 25 (1&amp;quot;), INSTALADO EM REDE DE ALIMENTAÇÃO PARA HIDRANTE - FORNECIMENTO E INSTALAÇÃO. AF_10/2020" xr:uid="{00000000-0004-0000-2800-000008000000}"/>
    <hyperlink ref="E2" location="'13.6.19'!A1" display="TÊ, EM FERRO GALVANIZADO, CONEXÃO ROSQUEADA, DN 25 (1&amp;quot;), INSTALADO EM REDE DE ALIMENTAÇÃO PARA HIDRANTE - FORNECIMENTO E INSTALAÇÃO. AF_10/2020" xr:uid="{00000000-0004-0000-2800-000009000000}"/>
    <hyperlink ref="A4" location="'13.6.19'!A1" display="Conexões de tubo (A)" xr:uid="{00000000-0004-0000-2800-00000A000000}"/>
    <hyperlink ref="B4" location="'13.6.19'!A1" display="Conexões de tubo (A)" xr:uid="{00000000-0004-0000-2800-00000B000000}"/>
    <hyperlink ref="C4" location="'13.6.19'!A1" display="Conexões de tubo (A)" xr:uid="{00000000-0004-0000-2800-00000C000000}"/>
    <hyperlink ref="D4" location="'13.6.19'!A1" display="Conexões de tubo (A)" xr:uid="{00000000-0004-0000-2800-00000D000000}"/>
    <hyperlink ref="E4" location="'13.6.19'!A1" display="Conexões de tubo (A)" xr:uid="{00000000-0004-0000-28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18</v>
      </c>
      <c r="B2" s="6" t="s">
        <v>19</v>
      </c>
      <c r="C2" s="6" t="s">
        <v>20</v>
      </c>
      <c r="D2" s="6" t="s">
        <v>21</v>
      </c>
      <c r="E2" s="6" t="s">
        <v>22</v>
      </c>
      <c r="F2" s="6" t="s">
        <v>23</v>
      </c>
      <c r="G2" s="6">
        <v>44.35</v>
      </c>
      <c r="H2" s="6">
        <v>53.153475000000007</v>
      </c>
      <c r="I2" s="6">
        <v>32.955154500000006</v>
      </c>
    </row>
    <row r="5" spans="1:9">
      <c r="A5" s="21" t="s">
        <v>82</v>
      </c>
      <c r="B5" s="21" t="s">
        <v>82</v>
      </c>
      <c r="C5" s="21" t="s">
        <v>82</v>
      </c>
      <c r="D5" s="21" t="s">
        <v>82</v>
      </c>
      <c r="E5" s="21" t="s">
        <v>82</v>
      </c>
    </row>
    <row r="6" spans="1:9">
      <c r="A6" s="22"/>
      <c r="B6" s="22"/>
      <c r="C6" s="22"/>
      <c r="D6" s="22"/>
      <c r="E6" s="22"/>
    </row>
    <row r="7" spans="1:9">
      <c r="A7" s="10" t="s">
        <v>1</v>
      </c>
      <c r="B7" s="10" t="s">
        <v>83</v>
      </c>
      <c r="C7" s="10" t="s">
        <v>84</v>
      </c>
      <c r="D7" s="10" t="s">
        <v>85</v>
      </c>
      <c r="E7" s="10" t="s">
        <v>9</v>
      </c>
    </row>
    <row r="8" spans="1:9">
      <c r="A8" s="11">
        <v>1</v>
      </c>
      <c r="B8" s="11" t="s">
        <v>86</v>
      </c>
      <c r="C8" s="11">
        <v>8</v>
      </c>
      <c r="D8" s="11" t="s">
        <v>110</v>
      </c>
      <c r="E8" s="11">
        <v>0.62060042079684652</v>
      </c>
    </row>
    <row r="9" spans="1:9">
      <c r="A9" s="11" t="s">
        <v>88</v>
      </c>
      <c r="B9" s="11" t="s">
        <v>88</v>
      </c>
      <c r="C9" s="11">
        <f>SUBTOTAL(109,Criteria_Summary13.6.2[Elementos])</f>
        <v>8</v>
      </c>
      <c r="D9" s="11" t="s">
        <v>88</v>
      </c>
      <c r="E9" s="11">
        <f>SUBTOTAL(109,Criteria_Summary13.6.2[Total])</f>
        <v>0.62060042079684652</v>
      </c>
    </row>
    <row r="10" spans="1:9">
      <c r="A10" s="12" t="s">
        <v>89</v>
      </c>
      <c r="B10" s="12">
        <v>0</v>
      </c>
      <c r="C10" s="13"/>
      <c r="D10" s="13"/>
      <c r="E10" s="12">
        <v>0.62</v>
      </c>
    </row>
    <row r="13" spans="1:9">
      <c r="A13" s="23" t="s">
        <v>110</v>
      </c>
      <c r="B13" s="23" t="s">
        <v>110</v>
      </c>
      <c r="C13" s="23" t="s">
        <v>110</v>
      </c>
      <c r="D13" s="23" t="s">
        <v>110</v>
      </c>
      <c r="E13" s="23" t="s">
        <v>110</v>
      </c>
    </row>
    <row r="14" spans="1:9">
      <c r="A14" s="24"/>
      <c r="B14" s="24"/>
      <c r="C14" s="24"/>
      <c r="D14" s="24"/>
      <c r="E14" s="24"/>
    </row>
    <row r="15" spans="1:9">
      <c r="A15" s="14" t="s">
        <v>83</v>
      </c>
      <c r="B15" s="14" t="s">
        <v>84</v>
      </c>
      <c r="C15" s="20" t="s">
        <v>90</v>
      </c>
      <c r="D15" s="20" t="s">
        <v>90</v>
      </c>
      <c r="E15" s="14" t="s">
        <v>9</v>
      </c>
    </row>
    <row r="16" spans="1:9">
      <c r="A16" s="11" t="s">
        <v>86</v>
      </c>
      <c r="B16" s="11">
        <v>8</v>
      </c>
      <c r="C16" s="18" t="s">
        <v>111</v>
      </c>
      <c r="D16" s="18" t="s">
        <v>111</v>
      </c>
      <c r="E16" s="11">
        <v>0.62060042079684652</v>
      </c>
    </row>
    <row r="18" spans="1:5">
      <c r="A18" s="19" t="s">
        <v>92</v>
      </c>
      <c r="B18" s="19" t="s">
        <v>92</v>
      </c>
      <c r="C18" s="19" t="s">
        <v>92</v>
      </c>
      <c r="D18" s="19" t="s">
        <v>92</v>
      </c>
      <c r="E18" s="19" t="s">
        <v>92</v>
      </c>
    </row>
    <row r="19" spans="1:5">
      <c r="A19" s="20" t="s">
        <v>93</v>
      </c>
      <c r="B19" s="20" t="s">
        <v>93</v>
      </c>
      <c r="C19" s="20" t="s">
        <v>93</v>
      </c>
      <c r="D19" s="14" t="s">
        <v>94</v>
      </c>
      <c r="E19" s="14"/>
    </row>
    <row r="20" spans="1:5">
      <c r="A20" s="11"/>
      <c r="B20" s="11"/>
      <c r="C20" s="11"/>
      <c r="D20" s="11" t="s">
        <v>95</v>
      </c>
      <c r="E20" s="11" t="s">
        <v>96</v>
      </c>
    </row>
    <row r="22" spans="1:5">
      <c r="A22" s="19" t="s">
        <v>97</v>
      </c>
      <c r="B22" s="19" t="s">
        <v>97</v>
      </c>
      <c r="C22" s="19" t="s">
        <v>97</v>
      </c>
      <c r="D22" s="19" t="s">
        <v>97</v>
      </c>
      <c r="E22" s="19" t="s">
        <v>97</v>
      </c>
    </row>
    <row r="23" spans="1:5">
      <c r="A23" s="20" t="s">
        <v>98</v>
      </c>
      <c r="B23" s="14"/>
      <c r="C23" s="14"/>
      <c r="D23" s="14" t="s">
        <v>83</v>
      </c>
      <c r="E23" s="14"/>
    </row>
    <row r="24" spans="1:5">
      <c r="A24" s="18" t="s">
        <v>112</v>
      </c>
      <c r="B24" s="18" t="s">
        <v>112</v>
      </c>
      <c r="C24" s="18" t="s">
        <v>112</v>
      </c>
      <c r="D24" s="11" t="s">
        <v>113</v>
      </c>
      <c r="E24" s="11" t="s">
        <v>96</v>
      </c>
    </row>
    <row r="26" spans="1:5">
      <c r="A26" s="19" t="s">
        <v>101</v>
      </c>
      <c r="B26" s="19" t="s">
        <v>101</v>
      </c>
      <c r="C26" s="19" t="s">
        <v>101</v>
      </c>
      <c r="D26" s="19" t="s">
        <v>101</v>
      </c>
      <c r="E26" s="19" t="s">
        <v>101</v>
      </c>
    </row>
    <row r="27" spans="1:5">
      <c r="A27" s="14" t="s">
        <v>83</v>
      </c>
      <c r="B27" s="14" t="s">
        <v>102</v>
      </c>
      <c r="C27" s="14" t="s">
        <v>103</v>
      </c>
      <c r="D27" s="14" t="s">
        <v>104</v>
      </c>
      <c r="E27" s="14"/>
    </row>
    <row r="28" spans="1:5">
      <c r="A28" s="11" t="s">
        <v>105</v>
      </c>
      <c r="B28" s="11" t="s">
        <v>106</v>
      </c>
      <c r="C28" s="11" t="s">
        <v>114</v>
      </c>
      <c r="D28" s="11" t="s">
        <v>115</v>
      </c>
      <c r="E28" s="11" t="s">
        <v>109</v>
      </c>
    </row>
  </sheetData>
  <mergeCells count="12">
    <mergeCell ref="A5:E5"/>
    <mergeCell ref="A6:E6"/>
    <mergeCell ref="A13:E13"/>
    <mergeCell ref="A14:E14"/>
    <mergeCell ref="C15:D15"/>
    <mergeCell ref="A24:C24"/>
    <mergeCell ref="A26:E26"/>
    <mergeCell ref="C16:D16"/>
    <mergeCell ref="A18:E18"/>
    <mergeCell ref="A19:C19"/>
    <mergeCell ref="A22:E22"/>
    <mergeCell ref="A23"/>
  </mergeCells>
  <hyperlinks>
    <hyperlink ref="A2" location="'13.6'!A1" display="13.6.2" xr:uid="{00000000-0004-0000-0300-000000000000}"/>
    <hyperlink ref="F2" location="'13.6.2E'!A1" display="0,62" xr:uid="{00000000-0004-0000-0300-000001000000}"/>
    <hyperlink ref="E10" location="'13.6.2E'!A1" display="'13.6.2E'!A1" xr:uid="{00000000-0004-0000-03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E8"/>
  <sheetViews>
    <sheetView showGridLines="0" tabSelected="1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5" t="s">
        <v>80</v>
      </c>
      <c r="B1" s="25" t="s">
        <v>80</v>
      </c>
      <c r="C1" s="25" t="s">
        <v>80</v>
      </c>
      <c r="D1" s="25" t="s">
        <v>80</v>
      </c>
      <c r="E1" s="25" t="s">
        <v>80</v>
      </c>
    </row>
    <row r="2" spans="1:5">
      <c r="A2" s="25" t="s">
        <v>80</v>
      </c>
      <c r="B2" s="25" t="s">
        <v>80</v>
      </c>
      <c r="C2" s="25" t="s">
        <v>80</v>
      </c>
      <c r="D2" s="25" t="s">
        <v>80</v>
      </c>
      <c r="E2" s="25" t="s">
        <v>80</v>
      </c>
    </row>
    <row r="4" spans="1:5">
      <c r="A4" s="23" t="s">
        <v>87</v>
      </c>
      <c r="B4" s="23" t="s">
        <v>87</v>
      </c>
      <c r="C4" s="23" t="s">
        <v>87</v>
      </c>
      <c r="D4" s="23" t="s">
        <v>87</v>
      </c>
      <c r="E4" s="23" t="s">
        <v>87</v>
      </c>
    </row>
    <row r="5" spans="1:5">
      <c r="A5" s="26" t="s">
        <v>88</v>
      </c>
      <c r="B5" s="26" t="s">
        <v>88</v>
      </c>
      <c r="C5" s="26" t="s">
        <v>88</v>
      </c>
      <c r="D5" s="26" t="s">
        <v>88</v>
      </c>
      <c r="E5" s="26" t="s">
        <v>88</v>
      </c>
    </row>
    <row r="6" spans="1:5">
      <c r="A6" s="10" t="s">
        <v>151</v>
      </c>
      <c r="B6" s="10" t="s">
        <v>152</v>
      </c>
      <c r="C6" s="10" t="s">
        <v>153</v>
      </c>
      <c r="D6" s="10" t="s">
        <v>154</v>
      </c>
      <c r="E6" s="10" t="s">
        <v>155</v>
      </c>
    </row>
    <row r="7" spans="1:5" ht="24.75">
      <c r="A7" s="11" t="s">
        <v>156</v>
      </c>
      <c r="B7" s="11" t="s">
        <v>95</v>
      </c>
      <c r="C7" s="11" t="s">
        <v>135</v>
      </c>
      <c r="D7" s="11" t="s">
        <v>187</v>
      </c>
      <c r="E7" s="11">
        <v>1</v>
      </c>
    </row>
    <row r="8" spans="1:5">
      <c r="A8" s="1" t="s">
        <v>88</v>
      </c>
      <c r="B8" s="1" t="s">
        <v>88</v>
      </c>
      <c r="C8" s="1">
        <f>SUBTOTAL(103,Elements136201[Elemento])</f>
        <v>1</v>
      </c>
      <c r="D8" s="1" t="s">
        <v>88</v>
      </c>
      <c r="E8" s="1">
        <f>SUBTOTAL(109,Elements136201[Totais:])</f>
        <v>1</v>
      </c>
    </row>
  </sheetData>
  <mergeCells count="3">
    <mergeCell ref="A1:E2"/>
    <mergeCell ref="A4:E4"/>
    <mergeCell ref="A5:E5"/>
  </mergeCells>
  <hyperlinks>
    <hyperlink ref="A1" location="'13.6.20'!A1" display="MANOMETRO PRESSAO GAS GLP" xr:uid="{00000000-0004-0000-2900-000000000000}"/>
    <hyperlink ref="B1" location="'13.6.20'!A1" display="MANOMETRO PRESSAO GAS GLP" xr:uid="{00000000-0004-0000-2900-000001000000}"/>
    <hyperlink ref="C1" location="'13.6.20'!A1" display="MANOMETRO PRESSAO GAS GLP" xr:uid="{00000000-0004-0000-2900-000002000000}"/>
    <hyperlink ref="D1" location="'13.6.20'!A1" display="MANOMETRO PRESSAO GAS GLP" xr:uid="{00000000-0004-0000-2900-000003000000}"/>
    <hyperlink ref="E1" location="'13.6.20'!A1" display="MANOMETRO PRESSAO GAS GLP" xr:uid="{00000000-0004-0000-2900-000004000000}"/>
    <hyperlink ref="A2" location="'13.6.20'!A1" display="MANOMETRO PRESSAO GAS GLP" xr:uid="{00000000-0004-0000-2900-000005000000}"/>
    <hyperlink ref="B2" location="'13.6.20'!A1" display="MANOMETRO PRESSAO GAS GLP" xr:uid="{00000000-0004-0000-2900-000006000000}"/>
    <hyperlink ref="C2" location="'13.6.20'!A1" display="MANOMETRO PRESSAO GAS GLP" xr:uid="{00000000-0004-0000-2900-000007000000}"/>
    <hyperlink ref="D2" location="'13.6.20'!A1" display="MANOMETRO PRESSAO GAS GLP" xr:uid="{00000000-0004-0000-2900-000008000000}"/>
    <hyperlink ref="E2" location="'13.6.20'!A1" display="MANOMETRO PRESSAO GAS GLP" xr:uid="{00000000-0004-0000-2900-000009000000}"/>
    <hyperlink ref="A4" location="'13.6.20'!A1" display="Acessórios do tubo (a)" xr:uid="{00000000-0004-0000-2900-00000A000000}"/>
    <hyperlink ref="B4" location="'13.6.20'!A1" display="Acessórios do tubo (a)" xr:uid="{00000000-0004-0000-2900-00000B000000}"/>
    <hyperlink ref="C4" location="'13.6.20'!A1" display="Acessórios do tubo (a)" xr:uid="{00000000-0004-0000-2900-00000C000000}"/>
    <hyperlink ref="D4" location="'13.6.20'!A1" display="Acessórios do tubo (a)" xr:uid="{00000000-0004-0000-2900-00000D000000}"/>
    <hyperlink ref="E4" location="'13.6.20'!A1" display="Acessórios do tubo (a)" xr:uid="{00000000-0004-0000-29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24</v>
      </c>
      <c r="B2" s="6" t="s">
        <v>25</v>
      </c>
      <c r="C2" s="6" t="s">
        <v>20</v>
      </c>
      <c r="D2" s="6" t="s">
        <v>26</v>
      </c>
      <c r="E2" s="6" t="s">
        <v>22</v>
      </c>
      <c r="F2" s="6" t="s">
        <v>27</v>
      </c>
      <c r="G2" s="6">
        <v>64.34</v>
      </c>
      <c r="H2" s="6">
        <v>77.111490000000018</v>
      </c>
      <c r="I2" s="6">
        <v>969.29142930000023</v>
      </c>
    </row>
    <row r="5" spans="1:9">
      <c r="A5" s="21" t="s">
        <v>82</v>
      </c>
      <c r="B5" s="21" t="s">
        <v>82</v>
      </c>
      <c r="C5" s="21" t="s">
        <v>82</v>
      </c>
      <c r="D5" s="21" t="s">
        <v>82</v>
      </c>
      <c r="E5" s="21" t="s">
        <v>82</v>
      </c>
    </row>
    <row r="6" spans="1:9">
      <c r="A6" s="22"/>
      <c r="B6" s="22"/>
      <c r="C6" s="22"/>
      <c r="D6" s="22"/>
      <c r="E6" s="22"/>
    </row>
    <row r="7" spans="1:9">
      <c r="A7" s="10" t="s">
        <v>1</v>
      </c>
      <c r="B7" s="10" t="s">
        <v>83</v>
      </c>
      <c r="C7" s="10" t="s">
        <v>84</v>
      </c>
      <c r="D7" s="10" t="s">
        <v>85</v>
      </c>
      <c r="E7" s="10" t="s">
        <v>9</v>
      </c>
    </row>
    <row r="8" spans="1:9">
      <c r="A8" s="11">
        <v>1</v>
      </c>
      <c r="B8" s="11" t="s">
        <v>86</v>
      </c>
      <c r="C8" s="11">
        <v>11</v>
      </c>
      <c r="D8" s="11" t="s">
        <v>110</v>
      </c>
      <c r="E8" s="11">
        <v>12.574121214567864</v>
      </c>
    </row>
    <row r="9" spans="1:9">
      <c r="A9" s="11" t="s">
        <v>88</v>
      </c>
      <c r="B9" s="11" t="s">
        <v>88</v>
      </c>
      <c r="C9" s="11">
        <f>SUBTOTAL(109,Criteria_Summary13.6.3[Elementos])</f>
        <v>11</v>
      </c>
      <c r="D9" s="11" t="s">
        <v>88</v>
      </c>
      <c r="E9" s="11">
        <f>SUBTOTAL(109,Criteria_Summary13.6.3[Total])</f>
        <v>12.574121214567864</v>
      </c>
    </row>
    <row r="10" spans="1:9">
      <c r="A10" s="12" t="s">
        <v>89</v>
      </c>
      <c r="B10" s="12">
        <v>0</v>
      </c>
      <c r="C10" s="13"/>
      <c r="D10" s="13"/>
      <c r="E10" s="12">
        <v>12.57</v>
      </c>
    </row>
    <row r="13" spans="1:9">
      <c r="A13" s="23" t="s">
        <v>110</v>
      </c>
      <c r="B13" s="23" t="s">
        <v>110</v>
      </c>
      <c r="C13" s="23" t="s">
        <v>110</v>
      </c>
      <c r="D13" s="23" t="s">
        <v>110</v>
      </c>
      <c r="E13" s="23" t="s">
        <v>110</v>
      </c>
    </row>
    <row r="14" spans="1:9">
      <c r="A14" s="24"/>
      <c r="B14" s="24"/>
      <c r="C14" s="24"/>
      <c r="D14" s="24"/>
      <c r="E14" s="24"/>
    </row>
    <row r="15" spans="1:9">
      <c r="A15" s="14" t="s">
        <v>83</v>
      </c>
      <c r="B15" s="14" t="s">
        <v>84</v>
      </c>
      <c r="C15" s="20" t="s">
        <v>90</v>
      </c>
      <c r="D15" s="20" t="s">
        <v>90</v>
      </c>
      <c r="E15" s="14" t="s">
        <v>9</v>
      </c>
    </row>
    <row r="16" spans="1:9">
      <c r="A16" s="11" t="s">
        <v>86</v>
      </c>
      <c r="B16" s="11">
        <v>11</v>
      </c>
      <c r="C16" s="18" t="s">
        <v>111</v>
      </c>
      <c r="D16" s="18" t="s">
        <v>111</v>
      </c>
      <c r="E16" s="11">
        <v>12.574121214567864</v>
      </c>
    </row>
    <row r="18" spans="1:5">
      <c r="A18" s="19" t="s">
        <v>92</v>
      </c>
      <c r="B18" s="19" t="s">
        <v>92</v>
      </c>
      <c r="C18" s="19" t="s">
        <v>92</v>
      </c>
      <c r="D18" s="19" t="s">
        <v>92</v>
      </c>
      <c r="E18" s="19" t="s">
        <v>92</v>
      </c>
    </row>
    <row r="19" spans="1:5">
      <c r="A19" s="20" t="s">
        <v>93</v>
      </c>
      <c r="B19" s="20" t="s">
        <v>93</v>
      </c>
      <c r="C19" s="20" t="s">
        <v>93</v>
      </c>
      <c r="D19" s="14" t="s">
        <v>94</v>
      </c>
      <c r="E19" s="14"/>
    </row>
    <row r="20" spans="1:5">
      <c r="A20" s="11"/>
      <c r="B20" s="11"/>
      <c r="C20" s="11"/>
      <c r="D20" s="11" t="s">
        <v>95</v>
      </c>
      <c r="E20" s="11" t="s">
        <v>96</v>
      </c>
    </row>
    <row r="22" spans="1:5">
      <c r="A22" s="19" t="s">
        <v>97</v>
      </c>
      <c r="B22" s="19" t="s">
        <v>97</v>
      </c>
      <c r="C22" s="19" t="s">
        <v>97</v>
      </c>
      <c r="D22" s="19" t="s">
        <v>97</v>
      </c>
      <c r="E22" s="19" t="s">
        <v>97</v>
      </c>
    </row>
    <row r="23" spans="1:5">
      <c r="A23" s="20" t="s">
        <v>98</v>
      </c>
      <c r="B23" s="14"/>
      <c r="C23" s="14"/>
      <c r="D23" s="14" t="s">
        <v>83</v>
      </c>
      <c r="E23" s="14"/>
    </row>
    <row r="24" spans="1:5">
      <c r="A24" s="18" t="s">
        <v>112</v>
      </c>
      <c r="B24" s="18" t="s">
        <v>112</v>
      </c>
      <c r="C24" s="18" t="s">
        <v>112</v>
      </c>
      <c r="D24" s="11" t="s">
        <v>113</v>
      </c>
      <c r="E24" s="11" t="s">
        <v>96</v>
      </c>
    </row>
    <row r="26" spans="1:5">
      <c r="A26" s="19" t="s">
        <v>101</v>
      </c>
      <c r="B26" s="19" t="s">
        <v>101</v>
      </c>
      <c r="C26" s="19" t="s">
        <v>101</v>
      </c>
      <c r="D26" s="19" t="s">
        <v>101</v>
      </c>
      <c r="E26" s="19" t="s">
        <v>101</v>
      </c>
    </row>
    <row r="27" spans="1:5">
      <c r="A27" s="14" t="s">
        <v>83</v>
      </c>
      <c r="B27" s="14" t="s">
        <v>102</v>
      </c>
      <c r="C27" s="14" t="s">
        <v>103</v>
      </c>
      <c r="D27" s="14" t="s">
        <v>104</v>
      </c>
      <c r="E27" s="14"/>
    </row>
    <row r="28" spans="1:5">
      <c r="A28" s="11" t="s">
        <v>105</v>
      </c>
      <c r="B28" s="11" t="s">
        <v>106</v>
      </c>
      <c r="C28" s="11" t="s">
        <v>116</v>
      </c>
      <c r="D28" s="11" t="s">
        <v>115</v>
      </c>
      <c r="E28" s="11" t="s">
        <v>109</v>
      </c>
    </row>
  </sheetData>
  <mergeCells count="12">
    <mergeCell ref="A5:E5"/>
    <mergeCell ref="A6:E6"/>
    <mergeCell ref="A13:E13"/>
    <mergeCell ref="A14:E14"/>
    <mergeCell ref="C15:D15"/>
    <mergeCell ref="A24:C24"/>
    <mergeCell ref="A26:E26"/>
    <mergeCell ref="C16:D16"/>
    <mergeCell ref="A18:E18"/>
    <mergeCell ref="A19:C19"/>
    <mergeCell ref="A22:E22"/>
    <mergeCell ref="A23"/>
  </mergeCells>
  <hyperlinks>
    <hyperlink ref="A2" location="'13.6'!A1" display="13.6.3" xr:uid="{00000000-0004-0000-0400-000000000000}"/>
    <hyperlink ref="F2" location="'13.6.3E'!A1" display="12,57" xr:uid="{00000000-0004-0000-0400-000001000000}"/>
    <hyperlink ref="E10" location="'13.6.3E'!A1" display="'13.6.3E'!A1" xr:uid="{00000000-0004-0000-04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CF8E3"/>
  </sheetPr>
  <dimension ref="A1:I4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8" t="s">
        <v>28</v>
      </c>
      <c r="B2" s="8" t="s">
        <v>29</v>
      </c>
      <c r="C2" s="8" t="s">
        <v>20</v>
      </c>
      <c r="D2" s="8" t="s">
        <v>30</v>
      </c>
      <c r="E2" s="8" t="s">
        <v>16</v>
      </c>
      <c r="F2" s="8" t="s">
        <v>117</v>
      </c>
      <c r="G2" s="8">
        <v>7.8</v>
      </c>
      <c r="H2" s="8">
        <v>9.3483000000000001</v>
      </c>
      <c r="I2" s="8">
        <v>18.6966</v>
      </c>
    </row>
    <row r="5" spans="1:9">
      <c r="A5" s="21" t="s">
        <v>82</v>
      </c>
      <c r="B5" s="21" t="s">
        <v>82</v>
      </c>
      <c r="C5" s="21" t="s">
        <v>82</v>
      </c>
      <c r="D5" s="21" t="s">
        <v>82</v>
      </c>
      <c r="E5" s="21" t="s">
        <v>82</v>
      </c>
    </row>
    <row r="6" spans="1:9">
      <c r="A6" s="22"/>
      <c r="B6" s="22"/>
      <c r="C6" s="22"/>
      <c r="D6" s="22"/>
      <c r="E6" s="22"/>
    </row>
    <row r="7" spans="1:9">
      <c r="A7" s="10" t="s">
        <v>1</v>
      </c>
      <c r="B7" s="10" t="s">
        <v>83</v>
      </c>
      <c r="C7" s="10" t="s">
        <v>84</v>
      </c>
      <c r="D7" s="10" t="s">
        <v>85</v>
      </c>
      <c r="E7" s="10" t="s">
        <v>9</v>
      </c>
    </row>
    <row r="8" spans="1:9">
      <c r="A8" s="11">
        <v>1</v>
      </c>
      <c r="B8" s="11" t="s">
        <v>86</v>
      </c>
      <c r="C8" s="11">
        <v>2</v>
      </c>
      <c r="D8" s="11" t="s">
        <v>118</v>
      </c>
      <c r="E8" s="11">
        <v>2</v>
      </c>
    </row>
    <row r="9" spans="1:9">
      <c r="A9" s="11">
        <v>2</v>
      </c>
      <c r="B9" s="11" t="s">
        <v>86</v>
      </c>
      <c r="C9" s="11">
        <v>1</v>
      </c>
      <c r="D9" s="11" t="s">
        <v>119</v>
      </c>
      <c r="E9" s="11">
        <v>1</v>
      </c>
    </row>
    <row r="10" spans="1:9">
      <c r="A10" s="11">
        <v>3</v>
      </c>
      <c r="B10" s="11" t="s">
        <v>86</v>
      </c>
      <c r="C10" s="11">
        <v>1</v>
      </c>
      <c r="D10" s="11" t="s">
        <v>119</v>
      </c>
      <c r="E10" s="11">
        <v>1</v>
      </c>
    </row>
    <row r="11" spans="1:9">
      <c r="A11" s="11" t="s">
        <v>88</v>
      </c>
      <c r="B11" s="11" t="s">
        <v>88</v>
      </c>
      <c r="C11" s="11">
        <f>SUBTOTAL(109,Criteria_Summary13.6.4[Elementos])</f>
        <v>4</v>
      </c>
      <c r="D11" s="11" t="s">
        <v>88</v>
      </c>
      <c r="E11" s="11">
        <f>SUBTOTAL(109,Criteria_Summary13.6.4[Total])</f>
        <v>4</v>
      </c>
    </row>
    <row r="12" spans="1:9" ht="30">
      <c r="A12" s="12" t="s">
        <v>120</v>
      </c>
      <c r="B12" s="12">
        <v>2</v>
      </c>
      <c r="C12" s="13"/>
      <c r="D12" s="13"/>
      <c r="E12" s="12">
        <v>2</v>
      </c>
    </row>
    <row r="15" spans="1:9">
      <c r="A15" s="23" t="s">
        <v>118</v>
      </c>
      <c r="B15" s="23" t="s">
        <v>118</v>
      </c>
      <c r="C15" s="23" t="s">
        <v>118</v>
      </c>
      <c r="D15" s="23" t="s">
        <v>118</v>
      </c>
      <c r="E15" s="23" t="s">
        <v>118</v>
      </c>
    </row>
    <row r="16" spans="1:9">
      <c r="A16" s="24"/>
      <c r="B16" s="24"/>
      <c r="C16" s="24"/>
      <c r="D16" s="24"/>
      <c r="E16" s="24"/>
    </row>
    <row r="17" spans="1:5">
      <c r="A17" s="14" t="s">
        <v>83</v>
      </c>
      <c r="B17" s="14" t="s">
        <v>84</v>
      </c>
      <c r="C17" s="20" t="s">
        <v>90</v>
      </c>
      <c r="D17" s="20" t="s">
        <v>90</v>
      </c>
      <c r="E17" s="14" t="s">
        <v>9</v>
      </c>
    </row>
    <row r="18" spans="1:5">
      <c r="A18" s="11" t="s">
        <v>86</v>
      </c>
      <c r="B18" s="11">
        <v>2</v>
      </c>
      <c r="C18" s="18" t="s">
        <v>121</v>
      </c>
      <c r="D18" s="18" t="s">
        <v>121</v>
      </c>
      <c r="E18" s="11">
        <v>2</v>
      </c>
    </row>
    <row r="20" spans="1:5">
      <c r="A20" s="19" t="s">
        <v>92</v>
      </c>
      <c r="B20" s="19" t="s">
        <v>92</v>
      </c>
      <c r="C20" s="19" t="s">
        <v>92</v>
      </c>
      <c r="D20" s="19" t="s">
        <v>92</v>
      </c>
      <c r="E20" s="19" t="s">
        <v>92</v>
      </c>
    </row>
    <row r="21" spans="1:5">
      <c r="A21" s="20" t="s">
        <v>93</v>
      </c>
      <c r="B21" s="20" t="s">
        <v>93</v>
      </c>
      <c r="C21" s="20" t="s">
        <v>93</v>
      </c>
      <c r="D21" s="14" t="s">
        <v>94</v>
      </c>
      <c r="E21" s="14"/>
    </row>
    <row r="22" spans="1:5">
      <c r="A22" s="11"/>
      <c r="B22" s="11"/>
      <c r="C22" s="11"/>
      <c r="D22" s="11" t="s">
        <v>95</v>
      </c>
      <c r="E22" s="11" t="s">
        <v>96</v>
      </c>
    </row>
    <row r="24" spans="1:5">
      <c r="A24" s="19" t="s">
        <v>97</v>
      </c>
      <c r="B24" s="19" t="s">
        <v>97</v>
      </c>
      <c r="C24" s="19" t="s">
        <v>97</v>
      </c>
      <c r="D24" s="19" t="s">
        <v>97</v>
      </c>
      <c r="E24" s="19" t="s">
        <v>97</v>
      </c>
    </row>
    <row r="25" spans="1:5">
      <c r="A25" s="20" t="s">
        <v>98</v>
      </c>
      <c r="B25" s="14"/>
      <c r="C25" s="14"/>
      <c r="D25" s="14" t="s">
        <v>83</v>
      </c>
      <c r="E25" s="14"/>
    </row>
    <row r="26" spans="1:5">
      <c r="A26" s="18" t="s">
        <v>122</v>
      </c>
      <c r="B26" s="18" t="s">
        <v>122</v>
      </c>
      <c r="C26" s="18" t="s">
        <v>122</v>
      </c>
      <c r="D26" s="11" t="s">
        <v>123</v>
      </c>
      <c r="E26" s="11" t="s">
        <v>96</v>
      </c>
    </row>
    <row r="28" spans="1:5">
      <c r="A28" s="23" t="s">
        <v>119</v>
      </c>
      <c r="B28" s="23" t="s">
        <v>119</v>
      </c>
      <c r="C28" s="23" t="s">
        <v>119</v>
      </c>
      <c r="D28" s="23" t="s">
        <v>119</v>
      </c>
      <c r="E28" s="23" t="s">
        <v>119</v>
      </c>
    </row>
    <row r="29" spans="1:5">
      <c r="A29" s="24"/>
      <c r="B29" s="24"/>
      <c r="C29" s="24"/>
      <c r="D29" s="24"/>
      <c r="E29" s="24"/>
    </row>
    <row r="30" spans="1:5">
      <c r="A30" s="14" t="s">
        <v>83</v>
      </c>
      <c r="B30" s="14" t="s">
        <v>84</v>
      </c>
      <c r="C30" s="20" t="s">
        <v>90</v>
      </c>
      <c r="D30" s="20" t="s">
        <v>90</v>
      </c>
      <c r="E30" s="14" t="s">
        <v>9</v>
      </c>
    </row>
    <row r="31" spans="1:5">
      <c r="A31" s="11" t="s">
        <v>86</v>
      </c>
      <c r="B31" s="11">
        <v>1</v>
      </c>
      <c r="C31" s="18" t="s">
        <v>121</v>
      </c>
      <c r="D31" s="18" t="s">
        <v>121</v>
      </c>
      <c r="E31" s="11">
        <v>1</v>
      </c>
    </row>
    <row r="33" spans="1:5">
      <c r="A33" s="19" t="s">
        <v>97</v>
      </c>
      <c r="B33" s="19" t="s">
        <v>97</v>
      </c>
      <c r="C33" s="19" t="s">
        <v>97</v>
      </c>
      <c r="D33" s="19" t="s">
        <v>97</v>
      </c>
      <c r="E33" s="19" t="s">
        <v>97</v>
      </c>
    </row>
    <row r="34" spans="1:5">
      <c r="A34" s="20" t="s">
        <v>98</v>
      </c>
      <c r="B34" s="14"/>
      <c r="C34" s="14"/>
      <c r="D34" s="14" t="s">
        <v>83</v>
      </c>
      <c r="E34" s="14"/>
    </row>
    <row r="35" spans="1:5">
      <c r="A35" s="18" t="s">
        <v>124</v>
      </c>
      <c r="B35" s="18" t="s">
        <v>124</v>
      </c>
      <c r="C35" s="18" t="s">
        <v>124</v>
      </c>
      <c r="D35" s="11" t="s">
        <v>125</v>
      </c>
      <c r="E35" s="11" t="s">
        <v>96</v>
      </c>
    </row>
    <row r="37" spans="1:5">
      <c r="A37" s="23" t="s">
        <v>119</v>
      </c>
      <c r="B37" s="23" t="s">
        <v>119</v>
      </c>
      <c r="C37" s="23" t="s">
        <v>119</v>
      </c>
      <c r="D37" s="23" t="s">
        <v>119</v>
      </c>
      <c r="E37" s="23" t="s">
        <v>119</v>
      </c>
    </row>
    <row r="38" spans="1:5">
      <c r="A38" s="24"/>
      <c r="B38" s="24"/>
      <c r="C38" s="24"/>
      <c r="D38" s="24"/>
      <c r="E38" s="24"/>
    </row>
    <row r="39" spans="1:5">
      <c r="A39" s="14" t="s">
        <v>83</v>
      </c>
      <c r="B39" s="14" t="s">
        <v>84</v>
      </c>
      <c r="C39" s="20" t="s">
        <v>90</v>
      </c>
      <c r="D39" s="20" t="s">
        <v>90</v>
      </c>
      <c r="E39" s="14" t="s">
        <v>9</v>
      </c>
    </row>
    <row r="40" spans="1:5">
      <c r="A40" s="11" t="s">
        <v>86</v>
      </c>
      <c r="B40" s="11">
        <v>1</v>
      </c>
      <c r="C40" s="18" t="s">
        <v>121</v>
      </c>
      <c r="D40" s="18" t="s">
        <v>121</v>
      </c>
      <c r="E40" s="11">
        <v>1</v>
      </c>
    </row>
    <row r="42" spans="1:5">
      <c r="A42" s="19" t="s">
        <v>97</v>
      </c>
      <c r="B42" s="19" t="s">
        <v>97</v>
      </c>
      <c r="C42" s="19" t="s">
        <v>97</v>
      </c>
      <c r="D42" s="19" t="s">
        <v>97</v>
      </c>
      <c r="E42" s="19" t="s">
        <v>97</v>
      </c>
    </row>
    <row r="43" spans="1:5">
      <c r="A43" s="20" t="s">
        <v>98</v>
      </c>
      <c r="B43" s="14"/>
      <c r="C43" s="14"/>
      <c r="D43" s="14" t="s">
        <v>83</v>
      </c>
      <c r="E43" s="14"/>
    </row>
    <row r="44" spans="1:5">
      <c r="A44" s="18" t="s">
        <v>126</v>
      </c>
      <c r="B44" s="18" t="s">
        <v>126</v>
      </c>
      <c r="C44" s="18" t="s">
        <v>126</v>
      </c>
      <c r="D44" s="11" t="s">
        <v>127</v>
      </c>
      <c r="E44" s="11" t="s">
        <v>96</v>
      </c>
    </row>
  </sheetData>
  <mergeCells count="25">
    <mergeCell ref="A5:E5"/>
    <mergeCell ref="A6:E6"/>
    <mergeCell ref="A15:E15"/>
    <mergeCell ref="A16:E16"/>
    <mergeCell ref="C17:D17"/>
    <mergeCell ref="C18:D18"/>
    <mergeCell ref="A20:E20"/>
    <mergeCell ref="A21:C21"/>
    <mergeCell ref="A24:E24"/>
    <mergeCell ref="A25"/>
    <mergeCell ref="A26:C26"/>
    <mergeCell ref="A28:E28"/>
    <mergeCell ref="A29:E29"/>
    <mergeCell ref="C30:D30"/>
    <mergeCell ref="C31:D31"/>
    <mergeCell ref="A33:E33"/>
    <mergeCell ref="A34"/>
    <mergeCell ref="A35:C35"/>
    <mergeCell ref="A37:E37"/>
    <mergeCell ref="A38:E38"/>
    <mergeCell ref="C39:D39"/>
    <mergeCell ref="C40:D40"/>
    <mergeCell ref="A42:E42"/>
    <mergeCell ref="A43"/>
    <mergeCell ref="A44:C44"/>
  </mergeCells>
  <hyperlinks>
    <hyperlink ref="A2" location="'13.6'!A1" display="13.6.4" xr:uid="{00000000-0004-0000-0500-000000000000}"/>
    <hyperlink ref="F2" location="'13.6.4E'!A1" display="2" xr:uid="{00000000-0004-0000-0500-000001000000}"/>
    <hyperlink ref="E12" location="'13.6.4E'!A1" display="'13.6.4E'!A1" xr:uid="{00000000-0004-0000-05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32</v>
      </c>
      <c r="B2" s="6" t="s">
        <v>33</v>
      </c>
      <c r="C2" s="6" t="s">
        <v>34</v>
      </c>
      <c r="D2" s="6" t="s">
        <v>35</v>
      </c>
      <c r="E2" s="6" t="s">
        <v>16</v>
      </c>
      <c r="F2" s="6" t="s">
        <v>117</v>
      </c>
      <c r="G2" s="6">
        <v>86.77</v>
      </c>
      <c r="H2" s="6">
        <v>103.99384500000001</v>
      </c>
      <c r="I2" s="6">
        <v>207.98769000000001</v>
      </c>
    </row>
    <row r="5" spans="1:9">
      <c r="A5" s="21" t="s">
        <v>82</v>
      </c>
      <c r="B5" s="21" t="s">
        <v>82</v>
      </c>
      <c r="C5" s="21" t="s">
        <v>82</v>
      </c>
      <c r="D5" s="21" t="s">
        <v>82</v>
      </c>
      <c r="E5" s="21" t="s">
        <v>82</v>
      </c>
    </row>
    <row r="6" spans="1:9">
      <c r="A6" s="22"/>
      <c r="B6" s="22"/>
      <c r="C6" s="22"/>
      <c r="D6" s="22"/>
      <c r="E6" s="22"/>
    </row>
    <row r="7" spans="1:9">
      <c r="A7" s="10" t="s">
        <v>1</v>
      </c>
      <c r="B7" s="10" t="s">
        <v>83</v>
      </c>
      <c r="C7" s="10" t="s">
        <v>84</v>
      </c>
      <c r="D7" s="10" t="s">
        <v>85</v>
      </c>
      <c r="E7" s="10" t="s">
        <v>9</v>
      </c>
    </row>
    <row r="8" spans="1:9">
      <c r="A8" s="11">
        <v>1</v>
      </c>
      <c r="B8" s="11" t="s">
        <v>86</v>
      </c>
      <c r="C8" s="11">
        <v>2</v>
      </c>
      <c r="D8" s="11" t="s">
        <v>128</v>
      </c>
      <c r="E8" s="11">
        <v>2</v>
      </c>
    </row>
    <row r="9" spans="1:9">
      <c r="A9" s="11" t="s">
        <v>88</v>
      </c>
      <c r="B9" s="11" t="s">
        <v>88</v>
      </c>
      <c r="C9" s="11">
        <f>SUBTOTAL(109,Criteria_Summary13.6.5[Elementos])</f>
        <v>2</v>
      </c>
      <c r="D9" s="11" t="s">
        <v>88</v>
      </c>
      <c r="E9" s="11">
        <f>SUBTOTAL(109,Criteria_Summary13.6.5[Total])</f>
        <v>2</v>
      </c>
    </row>
    <row r="10" spans="1:9">
      <c r="A10" s="12" t="s">
        <v>89</v>
      </c>
      <c r="B10" s="12">
        <v>0</v>
      </c>
      <c r="C10" s="13"/>
      <c r="D10" s="13"/>
      <c r="E10" s="12">
        <v>2</v>
      </c>
    </row>
    <row r="13" spans="1:9">
      <c r="A13" s="23" t="s">
        <v>128</v>
      </c>
      <c r="B13" s="23" t="s">
        <v>128</v>
      </c>
      <c r="C13" s="23" t="s">
        <v>128</v>
      </c>
      <c r="D13" s="23" t="s">
        <v>128</v>
      </c>
      <c r="E13" s="23" t="s">
        <v>128</v>
      </c>
    </row>
    <row r="14" spans="1:9">
      <c r="A14" s="24"/>
      <c r="B14" s="24"/>
      <c r="C14" s="24"/>
      <c r="D14" s="24"/>
      <c r="E14" s="24"/>
    </row>
    <row r="15" spans="1:9">
      <c r="A15" s="14" t="s">
        <v>83</v>
      </c>
      <c r="B15" s="14" t="s">
        <v>84</v>
      </c>
      <c r="C15" s="20" t="s">
        <v>90</v>
      </c>
      <c r="D15" s="20" t="s">
        <v>90</v>
      </c>
      <c r="E15" s="14" t="s">
        <v>9</v>
      </c>
    </row>
    <row r="16" spans="1:9">
      <c r="A16" s="11" t="s">
        <v>86</v>
      </c>
      <c r="B16" s="11">
        <v>2</v>
      </c>
      <c r="C16" s="18" t="s">
        <v>111</v>
      </c>
      <c r="D16" s="18" t="s">
        <v>111</v>
      </c>
      <c r="E16" s="11">
        <v>2</v>
      </c>
    </row>
    <row r="18" spans="1:5">
      <c r="A18" s="19" t="s">
        <v>92</v>
      </c>
      <c r="B18" s="19" t="s">
        <v>92</v>
      </c>
      <c r="C18" s="19" t="s">
        <v>92</v>
      </c>
      <c r="D18" s="19" t="s">
        <v>92</v>
      </c>
      <c r="E18" s="19" t="s">
        <v>92</v>
      </c>
    </row>
    <row r="19" spans="1:5">
      <c r="A19" s="20" t="s">
        <v>93</v>
      </c>
      <c r="B19" s="20" t="s">
        <v>93</v>
      </c>
      <c r="C19" s="20" t="s">
        <v>93</v>
      </c>
      <c r="D19" s="14" t="s">
        <v>94</v>
      </c>
      <c r="E19" s="14"/>
    </row>
    <row r="20" spans="1:5">
      <c r="A20" s="11"/>
      <c r="B20" s="11"/>
      <c r="C20" s="11"/>
      <c r="D20" s="11" t="s">
        <v>95</v>
      </c>
      <c r="E20" s="11" t="s">
        <v>96</v>
      </c>
    </row>
    <row r="22" spans="1:5">
      <c r="A22" s="19" t="s">
        <v>97</v>
      </c>
      <c r="B22" s="19" t="s">
        <v>97</v>
      </c>
      <c r="C22" s="19" t="s">
        <v>97</v>
      </c>
      <c r="D22" s="19" t="s">
        <v>97</v>
      </c>
      <c r="E22" s="19" t="s">
        <v>97</v>
      </c>
    </row>
    <row r="23" spans="1:5">
      <c r="A23" s="20" t="s">
        <v>98</v>
      </c>
      <c r="B23" s="14"/>
      <c r="C23" s="14"/>
      <c r="D23" s="14" t="s">
        <v>83</v>
      </c>
      <c r="E23" s="14"/>
    </row>
    <row r="24" spans="1:5">
      <c r="A24" s="18" t="s">
        <v>129</v>
      </c>
      <c r="B24" s="18" t="s">
        <v>129</v>
      </c>
      <c r="C24" s="18" t="s">
        <v>129</v>
      </c>
      <c r="D24" s="11" t="s">
        <v>130</v>
      </c>
      <c r="E24" s="11" t="s">
        <v>96</v>
      </c>
    </row>
  </sheetData>
  <mergeCells count="11">
    <mergeCell ref="A5:E5"/>
    <mergeCell ref="A6:E6"/>
    <mergeCell ref="A13:E13"/>
    <mergeCell ref="A14:E14"/>
    <mergeCell ref="C15:D15"/>
    <mergeCell ref="A24:C24"/>
    <mergeCell ref="C16:D16"/>
    <mergeCell ref="A18:E18"/>
    <mergeCell ref="A19:C19"/>
    <mergeCell ref="A22:E22"/>
    <mergeCell ref="A23"/>
  </mergeCells>
  <hyperlinks>
    <hyperlink ref="A2" location="'13.6'!A1" display="13.6.5" xr:uid="{00000000-0004-0000-0600-000000000000}"/>
    <hyperlink ref="F2" location="'13.6.5E'!A1" display="2" xr:uid="{00000000-0004-0000-0600-000001000000}"/>
    <hyperlink ref="E10" location="'13.6.5E'!A1" display="'13.6.5E'!A1" xr:uid="{00000000-0004-0000-06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DFF0D8"/>
  </sheetPr>
  <dimension ref="A1:I20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36</v>
      </c>
      <c r="B2" s="6" t="s">
        <v>37</v>
      </c>
      <c r="C2" s="6" t="s">
        <v>14</v>
      </c>
      <c r="D2" s="6" t="s">
        <v>38</v>
      </c>
      <c r="E2" s="6" t="s">
        <v>16</v>
      </c>
      <c r="F2" s="6" t="s">
        <v>81</v>
      </c>
      <c r="G2" s="6">
        <v>55.45</v>
      </c>
      <c r="H2" s="6">
        <v>66.456825000000009</v>
      </c>
      <c r="I2" s="6">
        <v>66.456825000000009</v>
      </c>
    </row>
    <row r="5" spans="1:9">
      <c r="A5" s="21" t="s">
        <v>82</v>
      </c>
      <c r="B5" s="21" t="s">
        <v>82</v>
      </c>
      <c r="C5" s="21" t="s">
        <v>82</v>
      </c>
      <c r="D5" s="21" t="s">
        <v>82</v>
      </c>
      <c r="E5" s="21" t="s">
        <v>82</v>
      </c>
    </row>
    <row r="6" spans="1:9">
      <c r="A6" s="22"/>
      <c r="B6" s="22"/>
      <c r="C6" s="22"/>
      <c r="D6" s="22"/>
      <c r="E6" s="22"/>
    </row>
    <row r="7" spans="1:9">
      <c r="A7" s="10" t="s">
        <v>1</v>
      </c>
      <c r="B7" s="10" t="s">
        <v>83</v>
      </c>
      <c r="C7" s="10" t="s">
        <v>84</v>
      </c>
      <c r="D7" s="10" t="s">
        <v>85</v>
      </c>
      <c r="E7" s="10" t="s">
        <v>9</v>
      </c>
    </row>
    <row r="8" spans="1:9">
      <c r="A8" s="11">
        <v>1</v>
      </c>
      <c r="B8" s="11" t="s">
        <v>86</v>
      </c>
      <c r="C8" s="11">
        <v>1</v>
      </c>
      <c r="D8" s="11" t="s">
        <v>87</v>
      </c>
      <c r="E8" s="11">
        <v>1</v>
      </c>
    </row>
    <row r="9" spans="1:9">
      <c r="A9" s="11" t="s">
        <v>88</v>
      </c>
      <c r="B9" s="11" t="s">
        <v>88</v>
      </c>
      <c r="C9" s="11">
        <f>SUBTOTAL(109,Criteria_Summary13.6.6[Elementos])</f>
        <v>1</v>
      </c>
      <c r="D9" s="11" t="s">
        <v>88</v>
      </c>
      <c r="E9" s="11">
        <f>SUBTOTAL(109,Criteria_Summary13.6.6[Total])</f>
        <v>1</v>
      </c>
    </row>
    <row r="10" spans="1:9">
      <c r="A10" s="12" t="s">
        <v>89</v>
      </c>
      <c r="B10" s="12">
        <v>0</v>
      </c>
      <c r="C10" s="13"/>
      <c r="D10" s="13"/>
      <c r="E10" s="12">
        <v>1</v>
      </c>
    </row>
    <row r="13" spans="1:9">
      <c r="A13" s="23" t="s">
        <v>87</v>
      </c>
      <c r="B13" s="23" t="s">
        <v>87</v>
      </c>
      <c r="C13" s="23" t="s">
        <v>87</v>
      </c>
      <c r="D13" s="23" t="s">
        <v>87</v>
      </c>
      <c r="E13" s="23" t="s">
        <v>87</v>
      </c>
    </row>
    <row r="14" spans="1:9">
      <c r="A14" s="24"/>
      <c r="B14" s="24"/>
      <c r="C14" s="24"/>
      <c r="D14" s="24"/>
      <c r="E14" s="24"/>
    </row>
    <row r="15" spans="1:9">
      <c r="A15" s="14" t="s">
        <v>83</v>
      </c>
      <c r="B15" s="14" t="s">
        <v>84</v>
      </c>
      <c r="C15" s="20" t="s">
        <v>90</v>
      </c>
      <c r="D15" s="20" t="s">
        <v>90</v>
      </c>
      <c r="E15" s="14" t="s">
        <v>9</v>
      </c>
    </row>
    <row r="16" spans="1:9">
      <c r="A16" s="11" t="s">
        <v>86</v>
      </c>
      <c r="B16" s="11">
        <v>1</v>
      </c>
      <c r="C16" s="18" t="s">
        <v>91</v>
      </c>
      <c r="D16" s="18" t="s">
        <v>91</v>
      </c>
      <c r="E16" s="11">
        <v>1</v>
      </c>
    </row>
    <row r="18" spans="1:5">
      <c r="A18" s="19" t="s">
        <v>101</v>
      </c>
      <c r="B18" s="19" t="s">
        <v>101</v>
      </c>
      <c r="C18" s="19" t="s">
        <v>101</v>
      </c>
      <c r="D18" s="19" t="s">
        <v>101</v>
      </c>
      <c r="E18" s="19" t="s">
        <v>101</v>
      </c>
    </row>
    <row r="19" spans="1:5">
      <c r="A19" s="14" t="s">
        <v>83</v>
      </c>
      <c r="B19" s="14" t="s">
        <v>102</v>
      </c>
      <c r="C19" s="14" t="s">
        <v>103</v>
      </c>
      <c r="D19" s="14" t="s">
        <v>104</v>
      </c>
      <c r="E19" s="14"/>
    </row>
    <row r="20" spans="1:5" ht="36.75">
      <c r="A20" s="11" t="s">
        <v>83</v>
      </c>
      <c r="B20" s="11" t="s">
        <v>106</v>
      </c>
      <c r="C20" s="11" t="s">
        <v>131</v>
      </c>
      <c r="D20" s="11" t="s">
        <v>4</v>
      </c>
      <c r="E20" s="11" t="s">
        <v>109</v>
      </c>
    </row>
  </sheetData>
  <mergeCells count="7">
    <mergeCell ref="C16:D16"/>
    <mergeCell ref="A18:E18"/>
    <mergeCell ref="A5:E5"/>
    <mergeCell ref="A6:E6"/>
    <mergeCell ref="A13:E13"/>
    <mergeCell ref="A14:E14"/>
    <mergeCell ref="C15:D15"/>
  </mergeCells>
  <hyperlinks>
    <hyperlink ref="A2" location="'13.6'!A1" display="13.6.6" xr:uid="{00000000-0004-0000-0700-000000000000}"/>
    <hyperlink ref="F2" location="'13.6.6E'!A1" display="1" xr:uid="{00000000-0004-0000-0700-000001000000}"/>
    <hyperlink ref="E10" location="'13.6.6E'!A1" display="'13.6.6E'!A1" xr:uid="{00000000-0004-0000-07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39</v>
      </c>
      <c r="B2" s="6" t="s">
        <v>40</v>
      </c>
      <c r="C2" s="6" t="s">
        <v>20</v>
      </c>
      <c r="D2" s="6" t="s">
        <v>41</v>
      </c>
      <c r="E2" s="6" t="s">
        <v>16</v>
      </c>
      <c r="F2" s="6" t="s">
        <v>117</v>
      </c>
      <c r="G2" s="6">
        <v>28.77</v>
      </c>
      <c r="H2" s="6">
        <v>34.480845000000002</v>
      </c>
      <c r="I2" s="6">
        <v>68.961690000000004</v>
      </c>
    </row>
    <row r="5" spans="1:9">
      <c r="A5" s="21" t="s">
        <v>82</v>
      </c>
      <c r="B5" s="21" t="s">
        <v>82</v>
      </c>
      <c r="C5" s="21" t="s">
        <v>82</v>
      </c>
      <c r="D5" s="21" t="s">
        <v>82</v>
      </c>
      <c r="E5" s="21" t="s">
        <v>82</v>
      </c>
    </row>
    <row r="6" spans="1:9">
      <c r="A6" s="22"/>
      <c r="B6" s="22"/>
      <c r="C6" s="22"/>
      <c r="D6" s="22"/>
      <c r="E6" s="22"/>
    </row>
    <row r="7" spans="1:9">
      <c r="A7" s="10" t="s">
        <v>1</v>
      </c>
      <c r="B7" s="10" t="s">
        <v>83</v>
      </c>
      <c r="C7" s="10" t="s">
        <v>84</v>
      </c>
      <c r="D7" s="10" t="s">
        <v>85</v>
      </c>
      <c r="E7" s="10" t="s">
        <v>9</v>
      </c>
    </row>
    <row r="8" spans="1:9">
      <c r="A8" s="11">
        <v>1</v>
      </c>
      <c r="B8" s="11" t="s">
        <v>86</v>
      </c>
      <c r="C8" s="11">
        <v>2</v>
      </c>
      <c r="D8" s="11" t="s">
        <v>118</v>
      </c>
      <c r="E8" s="11">
        <v>2</v>
      </c>
    </row>
    <row r="9" spans="1:9">
      <c r="A9" s="11" t="s">
        <v>88</v>
      </c>
      <c r="B9" s="11" t="s">
        <v>88</v>
      </c>
      <c r="C9" s="11">
        <f>SUBTOTAL(109,Criteria_Summary13.6.7[Elementos])</f>
        <v>2</v>
      </c>
      <c r="D9" s="11" t="s">
        <v>88</v>
      </c>
      <c r="E9" s="11">
        <f>SUBTOTAL(109,Criteria_Summary13.6.7[Total])</f>
        <v>2</v>
      </c>
    </row>
    <row r="10" spans="1:9">
      <c r="A10" s="12" t="s">
        <v>89</v>
      </c>
      <c r="B10" s="12">
        <v>0</v>
      </c>
      <c r="C10" s="13"/>
      <c r="D10" s="13"/>
      <c r="E10" s="12">
        <v>2</v>
      </c>
    </row>
    <row r="13" spans="1:9">
      <c r="A13" s="23" t="s">
        <v>118</v>
      </c>
      <c r="B13" s="23" t="s">
        <v>118</v>
      </c>
      <c r="C13" s="23" t="s">
        <v>118</v>
      </c>
      <c r="D13" s="23" t="s">
        <v>118</v>
      </c>
      <c r="E13" s="23" t="s">
        <v>118</v>
      </c>
    </row>
    <row r="14" spans="1:9">
      <c r="A14" s="24"/>
      <c r="B14" s="24"/>
      <c r="C14" s="24"/>
      <c r="D14" s="24"/>
      <c r="E14" s="24"/>
    </row>
    <row r="15" spans="1:9">
      <c r="A15" s="14" t="s">
        <v>83</v>
      </c>
      <c r="B15" s="14" t="s">
        <v>84</v>
      </c>
      <c r="C15" s="20" t="s">
        <v>90</v>
      </c>
      <c r="D15" s="20" t="s">
        <v>90</v>
      </c>
      <c r="E15" s="14" t="s">
        <v>9</v>
      </c>
    </row>
    <row r="16" spans="1:9">
      <c r="A16" s="11" t="s">
        <v>86</v>
      </c>
      <c r="B16" s="11">
        <v>2</v>
      </c>
      <c r="C16" s="18" t="s">
        <v>121</v>
      </c>
      <c r="D16" s="18" t="s">
        <v>121</v>
      </c>
      <c r="E16" s="11">
        <v>2</v>
      </c>
    </row>
    <row r="18" spans="1:5">
      <c r="A18" s="19" t="s">
        <v>92</v>
      </c>
      <c r="B18" s="19" t="s">
        <v>92</v>
      </c>
      <c r="C18" s="19" t="s">
        <v>92</v>
      </c>
      <c r="D18" s="19" t="s">
        <v>92</v>
      </c>
      <c r="E18" s="19" t="s">
        <v>92</v>
      </c>
    </row>
    <row r="19" spans="1:5">
      <c r="A19" s="20" t="s">
        <v>93</v>
      </c>
      <c r="B19" s="20" t="s">
        <v>93</v>
      </c>
      <c r="C19" s="20" t="s">
        <v>93</v>
      </c>
      <c r="D19" s="14" t="s">
        <v>94</v>
      </c>
      <c r="E19" s="14"/>
    </row>
    <row r="20" spans="1:5">
      <c r="A20" s="11"/>
      <c r="B20" s="11"/>
      <c r="C20" s="11"/>
      <c r="D20" s="11" t="s">
        <v>95</v>
      </c>
      <c r="E20" s="11" t="s">
        <v>96</v>
      </c>
    </row>
    <row r="22" spans="1:5">
      <c r="A22" s="19" t="s">
        <v>97</v>
      </c>
      <c r="B22" s="19" t="s">
        <v>97</v>
      </c>
      <c r="C22" s="19" t="s">
        <v>97</v>
      </c>
      <c r="D22" s="19" t="s">
        <v>97</v>
      </c>
      <c r="E22" s="19" t="s">
        <v>97</v>
      </c>
    </row>
    <row r="23" spans="1:5">
      <c r="A23" s="20" t="s">
        <v>98</v>
      </c>
      <c r="B23" s="14"/>
      <c r="C23" s="14"/>
      <c r="D23" s="14" t="s">
        <v>83</v>
      </c>
      <c r="E23" s="14"/>
    </row>
    <row r="24" spans="1:5">
      <c r="A24" s="18" t="s">
        <v>132</v>
      </c>
      <c r="B24" s="18" t="s">
        <v>132</v>
      </c>
      <c r="C24" s="18" t="s">
        <v>132</v>
      </c>
      <c r="D24" s="11" t="s">
        <v>133</v>
      </c>
      <c r="E24" s="11" t="s">
        <v>96</v>
      </c>
    </row>
  </sheetData>
  <mergeCells count="11">
    <mergeCell ref="A5:E5"/>
    <mergeCell ref="A6:E6"/>
    <mergeCell ref="A13:E13"/>
    <mergeCell ref="A14:E14"/>
    <mergeCell ref="C15:D15"/>
    <mergeCell ref="A24:C24"/>
    <mergeCell ref="C16:D16"/>
    <mergeCell ref="A18:E18"/>
    <mergeCell ref="A19:C19"/>
    <mergeCell ref="A22:E22"/>
    <mergeCell ref="A23"/>
  </mergeCells>
  <hyperlinks>
    <hyperlink ref="A2" location="'13.6'!A1" display="13.6.7" xr:uid="{00000000-0004-0000-0800-000000000000}"/>
    <hyperlink ref="F2" location="'13.6.7E'!A1" display="2" xr:uid="{00000000-0004-0000-0800-000001000000}"/>
    <hyperlink ref="E10" location="'13.6.7E'!A1" display="'13.6.7E'!A1" xr:uid="{00000000-0004-0000-08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40</vt:i4>
      </vt:variant>
    </vt:vector>
  </HeadingPairs>
  <TitlesOfParts>
    <vt:vector size="40" baseType="lpstr">
      <vt:lpstr>Orçamento</vt:lpstr>
      <vt:lpstr>13.6</vt:lpstr>
      <vt:lpstr>13.6.1</vt:lpstr>
      <vt:lpstr>13.6.2</vt:lpstr>
      <vt:lpstr>13.6.3</vt:lpstr>
      <vt:lpstr>13.6.4</vt:lpstr>
      <vt:lpstr>13.6.5</vt:lpstr>
      <vt:lpstr>13.6.6</vt:lpstr>
      <vt:lpstr>13.6.7</vt:lpstr>
      <vt:lpstr>13.6.8</vt:lpstr>
      <vt:lpstr>13.6.9</vt:lpstr>
      <vt:lpstr>13.6.10</vt:lpstr>
      <vt:lpstr>13.6.11</vt:lpstr>
      <vt:lpstr>13.6.12</vt:lpstr>
      <vt:lpstr>13.6.13</vt:lpstr>
      <vt:lpstr>13.6.14</vt:lpstr>
      <vt:lpstr>13.6.15</vt:lpstr>
      <vt:lpstr>13.6.16</vt:lpstr>
      <vt:lpstr>13.6.17</vt:lpstr>
      <vt:lpstr>13.6.18</vt:lpstr>
      <vt:lpstr>13.6.19</vt:lpstr>
      <vt:lpstr>13.6.1E</vt:lpstr>
      <vt:lpstr>13.6.2E</vt:lpstr>
      <vt:lpstr>13.6.3E</vt:lpstr>
      <vt:lpstr>13.6.4E</vt:lpstr>
      <vt:lpstr>13.6.5E</vt:lpstr>
      <vt:lpstr>13.6.6E</vt:lpstr>
      <vt:lpstr>13.6.7E</vt:lpstr>
      <vt:lpstr>13.6.8E</vt:lpstr>
      <vt:lpstr>13.6.9E</vt:lpstr>
      <vt:lpstr>13.6.10E</vt:lpstr>
      <vt:lpstr>13.6.11E</vt:lpstr>
      <vt:lpstr>13.6.12E</vt:lpstr>
      <vt:lpstr>13.6.13E</vt:lpstr>
      <vt:lpstr>13.6.14E</vt:lpstr>
      <vt:lpstr>13.6.15E</vt:lpstr>
      <vt:lpstr>13.6.16E</vt:lpstr>
      <vt:lpstr>13.6.17E</vt:lpstr>
      <vt:lpstr>13.6.18E</vt:lpstr>
      <vt:lpstr>13.6.19E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claudio castro</cp:lastModifiedBy>
  <dcterms:modified xsi:type="dcterms:W3CDTF">2025-05-21T20:11:45Z</dcterms:modified>
</cp:coreProperties>
</file>